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360" yWindow="300" windowWidth="14895" windowHeight="7875"/>
  </bookViews>
  <sheets>
    <sheet name="Ark1" sheetId="1" r:id="rId1"/>
    <sheet name="Ark2" sheetId="2" r:id="rId2"/>
    <sheet name="Ark3" sheetId="3" r:id="rId3"/>
  </sheets>
  <calcPr calcId="145621"/>
</workbook>
</file>

<file path=xl/calcChain.xml><?xml version="1.0" encoding="utf-8"?>
<calcChain xmlns="http://schemas.openxmlformats.org/spreadsheetml/2006/main">
  <c r="G27" i="1" l="1"/>
  <c r="F27" i="1"/>
  <c r="H18" i="1"/>
  <c r="G18" i="1"/>
  <c r="F18" i="1"/>
  <c r="P46" i="1" l="1"/>
  <c r="P47" i="1"/>
  <c r="G30" i="1"/>
  <c r="E30" i="1"/>
  <c r="H25" i="1"/>
  <c r="G25" i="1"/>
  <c r="H24" i="1"/>
  <c r="G24" i="1"/>
  <c r="O39" i="1"/>
  <c r="N39" i="1"/>
  <c r="P39" i="1" s="1"/>
  <c r="O38" i="1"/>
  <c r="N38" i="1"/>
  <c r="P38" i="1" s="1"/>
  <c r="F23" i="1"/>
  <c r="H23" i="1" s="1"/>
  <c r="G23" i="1" l="1"/>
  <c r="H22" i="1" l="1"/>
  <c r="G22" i="1"/>
  <c r="H21" i="1"/>
  <c r="G21" i="1"/>
  <c r="H20" i="1"/>
  <c r="G20" i="1"/>
  <c r="C7" i="1" l="1"/>
  <c r="G8" i="1" s="1"/>
  <c r="F7" i="1"/>
  <c r="B9" i="1" l="1"/>
</calcChain>
</file>

<file path=xl/sharedStrings.xml><?xml version="1.0" encoding="utf-8"?>
<sst xmlns="http://schemas.openxmlformats.org/spreadsheetml/2006/main" count="130" uniqueCount="106">
  <si>
    <t>Choco whey:</t>
  </si>
  <si>
    <t>Cal</t>
  </si>
  <si>
    <t>Prot</t>
  </si>
  <si>
    <t>Shake på 50g:</t>
  </si>
  <si>
    <t>SUM:</t>
  </si>
  <si>
    <t>Grøntsager</t>
  </si>
  <si>
    <t>Quark/cottage</t>
  </si>
  <si>
    <t>Mandler</t>
  </si>
  <si>
    <t>Æg</t>
  </si>
  <si>
    <t>Dåse tun i vand (140g)</t>
  </si>
  <si>
    <t>Havregryn</t>
  </si>
  <si>
    <t>Næringsindhold pr. 100 g</t>
  </si>
  <si>
    <t>Energi</t>
  </si>
  <si>
    <t>1430 kJ/340 kcal</t>
  </si>
  <si>
    <t>Protein</t>
  </si>
  <si>
    <t>13 g</t>
  </si>
  <si>
    <t>Kulhydrat</t>
  </si>
  <si>
    <t>56 g</t>
  </si>
  <si>
    <t>- heraf sukkerarter</t>
  </si>
  <si>
    <t>7 g</t>
  </si>
  <si>
    <t>Antal</t>
  </si>
  <si>
    <t>Gram</t>
  </si>
  <si>
    <t>Græskarrugbrød</t>
  </si>
  <si>
    <t>Næringsindhold pr. 100g.</t>
  </si>
  <si>
    <t>Energi:</t>
  </si>
  <si>
    <t>810 kj.</t>
  </si>
  <si>
    <t xml:space="preserve"> - </t>
  </si>
  <si>
    <t>200cal</t>
  </si>
  <si>
    <t>Protein:</t>
  </si>
  <si>
    <t>7,8 g.</t>
  </si>
  <si>
    <t xml:space="preserve"> -</t>
  </si>
  <si>
    <t>7g protein</t>
  </si>
  <si>
    <t>Kulhydrat:</t>
  </si>
  <si>
    <t>30,5 g.</t>
  </si>
  <si>
    <t>35g kulhydrater</t>
  </si>
  <si>
    <t>Fedt:</t>
  </si>
  <si>
    <t>4,3 g.</t>
  </si>
  <si>
    <t>5g fedt</t>
  </si>
  <si>
    <t>Kostfiber:</t>
  </si>
  <si>
    <t>8,2 g.</t>
  </si>
  <si>
    <t>6g kostfibre</t>
  </si>
  <si>
    <t>Rugbrødskive tørt</t>
  </si>
  <si>
    <t>1 rugbrødsmad m. kartoffelspejepølse:</t>
  </si>
  <si>
    <t>Kalorier:</t>
  </si>
  <si>
    <t>Proteiner:</t>
  </si>
  <si>
    <t>1 rugbrødsmad m. kartoffelspejepølse</t>
  </si>
  <si>
    <t>Energi i mandler</t>
  </si>
  <si>
    <t>Vitaminer i mandler</t>
  </si>
  <si>
    <t>Mineraler i mandler</t>
  </si>
  <si>
    <t>Generelt</t>
  </si>
  <si>
    <t>Mængde</t>
  </si>
  <si>
    <t>Vitaminer</t>
  </si>
  <si>
    <t>Mineraler</t>
  </si>
  <si>
    <t>Kcal</t>
  </si>
  <si>
    <t>A-vitamin</t>
  </si>
  <si>
    <t>0 RE</t>
  </si>
  <si>
    <t>Natrium</t>
  </si>
  <si>
    <t>2 mg</t>
  </si>
  <si>
    <t>20,5 g</t>
  </si>
  <si>
    <t>D-vitamin</t>
  </si>
  <si>
    <t>0 µg</t>
  </si>
  <si>
    <t>Kalium</t>
  </si>
  <si>
    <t>725 mg</t>
  </si>
  <si>
    <t>Fedt</t>
  </si>
  <si>
    <t>39,1 g</t>
  </si>
  <si>
    <t>E-vitamin</t>
  </si>
  <si>
    <t>24 α-TE</t>
  </si>
  <si>
    <t>Calcium</t>
  </si>
  <si>
    <t>256 mg</t>
  </si>
  <si>
    <t>29,5 g</t>
  </si>
  <si>
    <t>K-vitamin</t>
  </si>
  <si>
    <t>Magnesium</t>
  </si>
  <si>
    <t>265 mg</t>
  </si>
  <si>
    <t>Alkohol</t>
  </si>
  <si>
    <t>0 g</t>
  </si>
  <si>
    <t>Cutting:</t>
  </si>
  <si>
    <t xml:space="preserve"> -----------</t>
  </si>
  <si>
    <t>NÆRINGSINDHOLD:</t>
  </si>
  <si>
    <t>Neutral</t>
  </si>
  <si>
    <t>Pr. 100 gram</t>
  </si>
  <si>
    <t>Pr. 35 gram</t>
  </si>
  <si>
    <t>1710 kJ / 400 kcal</t>
  </si>
  <si>
    <t>600 kJ / 140 kcal</t>
  </si>
  <si>
    <t>81 g</t>
  </si>
  <si>
    <t>27 g</t>
  </si>
  <si>
    <t>5,5 g</t>
  </si>
  <si>
    <t>2,0 g</t>
  </si>
  <si>
    <t>6,0 g</t>
  </si>
  <si>
    <t>- heraf mættede fedtsyrer</t>
  </si>
  <si>
    <t>3,6 g</t>
  </si>
  <si>
    <t>1,2 g</t>
  </si>
  <si>
    <t>Kostfibre</t>
  </si>
  <si>
    <t>0,21 g</t>
  </si>
  <si>
    <t>0,12 g</t>
  </si>
  <si>
    <t>Kalcium</t>
  </si>
  <si>
    <t>500 mg = 60%*</t>
  </si>
  <si>
    <t>175 mg = 20%*</t>
  </si>
  <si>
    <t>Fosfor</t>
  </si>
  <si>
    <t>290 mg = 35%*</t>
  </si>
  <si>
    <t>100 mg = 15%*</t>
  </si>
  <si>
    <t>95 mg = 30%*</t>
  </si>
  <si>
    <t>35 mg = 10%*</t>
  </si>
  <si>
    <t>* Af anbefalet daglig tilførsel.</t>
  </si>
  <si>
    <t>Choko shake</t>
  </si>
  <si>
    <t>Jordbær</t>
  </si>
  <si>
    <t>Jordbær shake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</si>
</sst>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5E5950"/>
      <name val="Verdana"/>
      <family val="2"/>
    </font>
    <font>
      <sz val="8"/>
      <color rgb="FFFFFFFF"/>
      <name val="Verdana"/>
      <family val="2"/>
    </font>
    <font>
      <sz val="10"/>
      <color rgb="FFFFFFFF"/>
      <name val="Verdana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rgb="FF000000"/>
      <name val="Calibri"/>
      <family val="2"/>
    </font>
    <font>
      <sz val="14"/>
      <color rgb="FF000000"/>
      <name val="Times New Roman"/>
      <family val="1"/>
    </font>
    <font>
      <sz val="9"/>
      <color rgb="FF000000"/>
      <name val="Calibri"/>
      <family val="2"/>
    </font>
    <font>
      <b/>
      <sz val="10"/>
      <color rgb="FFFFFFFF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EFCF4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11111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3F2D6"/>
        <bgColor indexed="64"/>
      </patternFill>
    </fill>
    <fill>
      <patternFill patternType="solid">
        <fgColor rgb="FF56A0D4"/>
        <bgColor indexed="64"/>
      </patternFill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/>
    <xf numFmtId="0" fontId="2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left" vertical="top" wrapText="1"/>
    </xf>
    <xf numFmtId="0" fontId="4" fillId="5" borderId="0" xfId="0" applyFont="1" applyFill="1" applyAlignment="1">
      <alignment horizontal="right" vertical="center" wrapText="1"/>
    </xf>
    <xf numFmtId="0" fontId="5" fillId="0" borderId="0" xfId="0" applyFont="1"/>
    <xf numFmtId="0" fontId="6" fillId="0" borderId="0" xfId="0" applyFont="1"/>
    <xf numFmtId="0" fontId="0" fillId="2" borderId="0" xfId="0" applyFill="1"/>
    <xf numFmtId="0" fontId="7" fillId="6" borderId="0" xfId="0" applyFont="1" applyFill="1" applyAlignment="1">
      <alignment vertical="center" wrapText="1"/>
    </xf>
    <xf numFmtId="0" fontId="8" fillId="2" borderId="0" xfId="0" applyFont="1" applyFill="1" applyAlignment="1">
      <alignment vertical="center" wrapText="1"/>
    </xf>
    <xf numFmtId="0" fontId="9" fillId="7" borderId="0" xfId="0" applyFont="1" applyFill="1" applyAlignment="1">
      <alignment vertical="center" wrapText="1"/>
    </xf>
    <xf numFmtId="0" fontId="0" fillId="8" borderId="0" xfId="0" applyFill="1" applyAlignment="1">
      <alignment vertical="center" wrapText="1"/>
    </xf>
    <xf numFmtId="0" fontId="11" fillId="8" borderId="0" xfId="0" applyFont="1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11" fillId="2" borderId="0" xfId="0" applyFont="1" applyFill="1" applyAlignment="1">
      <alignment vertical="center" wrapText="1"/>
    </xf>
    <xf numFmtId="0" fontId="11" fillId="2" borderId="0" xfId="0" applyFont="1" applyFill="1" applyAlignment="1">
      <alignment horizontal="right" vertical="center" wrapText="1"/>
    </xf>
    <xf numFmtId="0" fontId="0" fillId="9" borderId="0" xfId="0" applyFill="1" applyAlignment="1">
      <alignment vertical="center" wrapText="1"/>
    </xf>
    <xf numFmtId="0" fontId="11" fillId="9" borderId="0" xfId="0" applyFont="1" applyFill="1" applyAlignment="1">
      <alignment vertical="center" wrapText="1"/>
    </xf>
    <xf numFmtId="0" fontId="10" fillId="8" borderId="0" xfId="0" applyFont="1" applyFill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left" vertical="center"/>
    </xf>
    <xf numFmtId="0" fontId="1" fillId="0" borderId="0" xfId="0" applyFont="1"/>
    <xf numFmtId="0" fontId="3" fillId="4" borderId="0" xfId="0" applyFont="1" applyFill="1" applyAlignment="1">
      <alignment horizontal="center" vertical="center" wrapText="1"/>
    </xf>
    <xf numFmtId="0" fontId="7" fillId="6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0</xdr:colOff>
      <xdr:row>34</xdr:row>
      <xdr:rowOff>0</xdr:rowOff>
    </xdr:from>
    <xdr:to>
      <xdr:col>21</xdr:col>
      <xdr:colOff>47625</xdr:colOff>
      <xdr:row>34</xdr:row>
      <xdr:rowOff>142875</xdr:rowOff>
    </xdr:to>
    <xdr:pic>
      <xdr:nvPicPr>
        <xdr:cNvPr id="4" name="Picture 3" descr="http://www.bodylab.dk/deklaration/bulle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25700" y="6829425"/>
          <a:ext cx="4762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W51"/>
  <sheetViews>
    <sheetView tabSelected="1" topLeftCell="A10" workbookViewId="0">
      <selection activeCell="G28" sqref="G28"/>
    </sheetView>
  </sheetViews>
  <sheetFormatPr defaultRowHeight="15" x14ac:dyDescent="0.25"/>
  <cols>
    <col min="1" max="1" width="17.85546875" customWidth="1"/>
    <col min="4" max="4" width="35.28515625" customWidth="1"/>
  </cols>
  <sheetData>
    <row r="4" spans="1:7" x14ac:dyDescent="0.25">
      <c r="A4" s="1" t="s">
        <v>0</v>
      </c>
      <c r="B4" s="1" t="s">
        <v>1</v>
      </c>
      <c r="C4" s="1" t="s">
        <v>2</v>
      </c>
    </row>
    <row r="5" spans="1:7" x14ac:dyDescent="0.25">
      <c r="B5" s="1">
        <v>400</v>
      </c>
      <c r="C5" s="1">
        <v>78</v>
      </c>
    </row>
    <row r="7" spans="1:7" x14ac:dyDescent="0.25">
      <c r="C7">
        <f>50/C5*100</f>
        <v>64.102564102564102</v>
      </c>
      <c r="F7">
        <f>C5/100</f>
        <v>0.78</v>
      </c>
    </row>
    <row r="8" spans="1:7" x14ac:dyDescent="0.25">
      <c r="G8">
        <f>C7*F7</f>
        <v>50</v>
      </c>
    </row>
    <row r="9" spans="1:7" x14ac:dyDescent="0.25">
      <c r="A9" s="1" t="s">
        <v>3</v>
      </c>
      <c r="B9" s="1">
        <f>B5/100*C7</f>
        <v>256.41025641025641</v>
      </c>
      <c r="C9" s="1">
        <v>50</v>
      </c>
    </row>
    <row r="13" spans="1:7" x14ac:dyDescent="0.25">
      <c r="A13" s="1" t="s">
        <v>5</v>
      </c>
    </row>
    <row r="14" spans="1:7" x14ac:dyDescent="0.25">
      <c r="A14" s="1"/>
    </row>
    <row r="15" spans="1:7" x14ac:dyDescent="0.25">
      <c r="A15" s="1" t="s">
        <v>6</v>
      </c>
    </row>
    <row r="17" spans="1:23" x14ac:dyDescent="0.25">
      <c r="A17" s="1" t="s">
        <v>7</v>
      </c>
      <c r="E17" t="s">
        <v>20</v>
      </c>
      <c r="F17" t="s">
        <v>21</v>
      </c>
      <c r="G17" t="s">
        <v>1</v>
      </c>
      <c r="H17" t="s">
        <v>2</v>
      </c>
    </row>
    <row r="18" spans="1:23" x14ac:dyDescent="0.25">
      <c r="D18" t="s">
        <v>103</v>
      </c>
      <c r="E18">
        <v>0</v>
      </c>
      <c r="F18">
        <f>E18*64.1</f>
        <v>0</v>
      </c>
      <c r="G18">
        <f>B9*E18</f>
        <v>0</v>
      </c>
      <c r="H18">
        <f>C9*E18</f>
        <v>0</v>
      </c>
    </row>
    <row r="19" spans="1:23" x14ac:dyDescent="0.25">
      <c r="D19" t="s">
        <v>105</v>
      </c>
      <c r="E19">
        <v>1</v>
      </c>
      <c r="F19">
        <v>61.7</v>
      </c>
      <c r="G19">
        <v>244</v>
      </c>
      <c r="H19">
        <v>50</v>
      </c>
    </row>
    <row r="20" spans="1:23" x14ac:dyDescent="0.25">
      <c r="D20" t="s">
        <v>8</v>
      </c>
      <c r="E20">
        <v>2</v>
      </c>
      <c r="G20">
        <f>71*E20</f>
        <v>142</v>
      </c>
      <c r="H20">
        <f>E20*6.3</f>
        <v>12.6</v>
      </c>
    </row>
    <row r="21" spans="1:23" x14ac:dyDescent="0.25">
      <c r="D21" t="s">
        <v>9</v>
      </c>
      <c r="E21">
        <v>1</v>
      </c>
      <c r="G21">
        <f>(110*1.4)*E21</f>
        <v>154</v>
      </c>
      <c r="H21">
        <f>(26*1.4)*E21</f>
        <v>36.4</v>
      </c>
    </row>
    <row r="22" spans="1:23" x14ac:dyDescent="0.25">
      <c r="D22" t="s">
        <v>10</v>
      </c>
      <c r="F22">
        <v>50</v>
      </c>
      <c r="G22">
        <f>(F22/100)*340</f>
        <v>170</v>
      </c>
      <c r="H22">
        <f>(F22/100)*13</f>
        <v>6.5</v>
      </c>
    </row>
    <row r="23" spans="1:23" x14ac:dyDescent="0.25">
      <c r="D23" t="s">
        <v>41</v>
      </c>
      <c r="E23">
        <v>0</v>
      </c>
      <c r="F23">
        <f>E23*70</f>
        <v>0</v>
      </c>
      <c r="G23">
        <f>(200/100)*F23</f>
        <v>0</v>
      </c>
      <c r="H23">
        <f>(7/100)*F23</f>
        <v>0</v>
      </c>
    </row>
    <row r="24" spans="1:23" x14ac:dyDescent="0.25">
      <c r="D24" t="s">
        <v>45</v>
      </c>
      <c r="E24">
        <v>2</v>
      </c>
      <c r="G24">
        <f>E24*196</f>
        <v>392</v>
      </c>
      <c r="H24">
        <f>E24*10.2</f>
        <v>20.399999999999999</v>
      </c>
    </row>
    <row r="25" spans="1:23" x14ac:dyDescent="0.25">
      <c r="D25" t="s">
        <v>7</v>
      </c>
      <c r="F25">
        <v>0</v>
      </c>
      <c r="G25">
        <f>(529/100)*F25</f>
        <v>0</v>
      </c>
      <c r="H25">
        <f>(20.5/100)*F25</f>
        <v>0</v>
      </c>
    </row>
    <row r="26" spans="1:23" ht="18.75" x14ac:dyDescent="0.25">
      <c r="O26" s="24" t="s">
        <v>46</v>
      </c>
      <c r="P26" s="24"/>
      <c r="Q26" s="10"/>
      <c r="R26" s="24" t="s">
        <v>47</v>
      </c>
      <c r="S26" s="24"/>
      <c r="T26" s="10"/>
      <c r="U26" s="24" t="s">
        <v>48</v>
      </c>
      <c r="V26" s="24"/>
      <c r="W26" s="10"/>
    </row>
    <row r="27" spans="1:23" ht="18.75" x14ac:dyDescent="0.25">
      <c r="E27" s="1" t="s">
        <v>4</v>
      </c>
      <c r="F27" s="1">
        <f>G18+G20+G21+G22+G23+G24+G25+G19</f>
        <v>1102</v>
      </c>
      <c r="G27" s="1">
        <f>H18+H20+H21+H22+H23+H24+H25+H19</f>
        <v>125.9</v>
      </c>
      <c r="O27" s="9" t="s">
        <v>49</v>
      </c>
      <c r="P27" s="9" t="s">
        <v>50</v>
      </c>
      <c r="Q27" s="10"/>
      <c r="R27" s="9" t="s">
        <v>51</v>
      </c>
      <c r="S27" s="9" t="s">
        <v>50</v>
      </c>
      <c r="T27" s="10"/>
      <c r="U27" s="9" t="s">
        <v>52</v>
      </c>
      <c r="V27" s="9" t="s">
        <v>50</v>
      </c>
      <c r="W27" s="10"/>
    </row>
    <row r="28" spans="1:23" ht="18.75" x14ac:dyDescent="0.25">
      <c r="O28" s="11" t="s">
        <v>53</v>
      </c>
      <c r="P28" s="11">
        <v>529</v>
      </c>
      <c r="Q28" s="10"/>
      <c r="R28" s="11" t="s">
        <v>54</v>
      </c>
      <c r="S28" s="11" t="s">
        <v>55</v>
      </c>
      <c r="T28" s="10"/>
      <c r="U28" s="11" t="s">
        <v>56</v>
      </c>
      <c r="V28" s="11" t="s">
        <v>57</v>
      </c>
      <c r="W28" s="10"/>
    </row>
    <row r="29" spans="1:23" ht="18.75" x14ac:dyDescent="0.25">
      <c r="O29" s="11" t="s">
        <v>14</v>
      </c>
      <c r="P29" s="11" t="s">
        <v>58</v>
      </c>
      <c r="Q29" s="10"/>
      <c r="R29" s="11" t="s">
        <v>59</v>
      </c>
      <c r="S29" s="11" t="s">
        <v>60</v>
      </c>
      <c r="T29" s="10"/>
      <c r="U29" s="11" t="s">
        <v>61</v>
      </c>
      <c r="V29" s="11" t="s">
        <v>62</v>
      </c>
      <c r="W29" s="10"/>
    </row>
    <row r="30" spans="1:23" ht="18.75" x14ac:dyDescent="0.25">
      <c r="D30" t="s">
        <v>75</v>
      </c>
      <c r="E30" s="2">
        <f>156.2*10</f>
        <v>1562</v>
      </c>
      <c r="F30" t="s">
        <v>76</v>
      </c>
      <c r="G30" s="2">
        <f>156.2*12</f>
        <v>1874.3999999999999</v>
      </c>
      <c r="O30" s="11" t="s">
        <v>63</v>
      </c>
      <c r="P30" s="11" t="s">
        <v>64</v>
      </c>
      <c r="Q30" s="10"/>
      <c r="R30" s="11" t="s">
        <v>65</v>
      </c>
      <c r="S30" s="11" t="s">
        <v>66</v>
      </c>
      <c r="T30" s="10"/>
      <c r="U30" s="11" t="s">
        <v>67</v>
      </c>
      <c r="V30" s="11" t="s">
        <v>68</v>
      </c>
      <c r="W30" s="10"/>
    </row>
    <row r="31" spans="1:23" ht="24" x14ac:dyDescent="0.25">
      <c r="O31" s="11" t="s">
        <v>16</v>
      </c>
      <c r="P31" s="11" t="s">
        <v>69</v>
      </c>
      <c r="Q31" s="10"/>
      <c r="R31" s="11" t="s">
        <v>70</v>
      </c>
      <c r="S31" s="11" t="s">
        <v>60</v>
      </c>
      <c r="T31" s="10"/>
      <c r="U31" s="11" t="s">
        <v>71</v>
      </c>
      <c r="V31" s="11" t="s">
        <v>72</v>
      </c>
      <c r="W31" s="10"/>
    </row>
    <row r="32" spans="1:23" x14ac:dyDescent="0.25">
      <c r="O32" s="11" t="s">
        <v>73</v>
      </c>
      <c r="P32" s="11" t="s">
        <v>74</v>
      </c>
      <c r="Q32" s="8"/>
      <c r="R32" s="8"/>
      <c r="S32" s="8"/>
      <c r="T32" s="8"/>
      <c r="U32" s="8"/>
      <c r="V32" s="8"/>
      <c r="W32" s="8"/>
    </row>
    <row r="34" spans="1:23" x14ac:dyDescent="0.25">
      <c r="A34" s="1" t="s">
        <v>10</v>
      </c>
      <c r="S34" s="11" t="s">
        <v>104</v>
      </c>
    </row>
    <row r="35" spans="1:23" x14ac:dyDescent="0.25">
      <c r="E35" t="s">
        <v>22</v>
      </c>
      <c r="S35" s="19" t="s">
        <v>77</v>
      </c>
      <c r="T35" s="19"/>
      <c r="U35" s="19"/>
      <c r="V35" s="13"/>
      <c r="W35" s="8"/>
    </row>
    <row r="36" spans="1:23" ht="15.75" x14ac:dyDescent="0.25">
      <c r="A36" s="21" t="s">
        <v>11</v>
      </c>
      <c r="B36" s="22"/>
      <c r="M36" s="6" t="s">
        <v>42</v>
      </c>
      <c r="S36" s="14"/>
      <c r="T36" s="20" t="s">
        <v>78</v>
      </c>
      <c r="U36" s="20"/>
      <c r="V36" s="20"/>
      <c r="W36" s="15"/>
    </row>
    <row r="37" spans="1:23" ht="31.5" x14ac:dyDescent="0.25">
      <c r="A37" s="3" t="s">
        <v>12</v>
      </c>
      <c r="B37" s="3" t="s">
        <v>13</v>
      </c>
      <c r="F37" s="23" t="s">
        <v>23</v>
      </c>
      <c r="G37" s="23"/>
      <c r="S37" s="12"/>
      <c r="T37" s="13"/>
      <c r="U37" s="13" t="s">
        <v>79</v>
      </c>
      <c r="V37" s="13" t="s">
        <v>80</v>
      </c>
      <c r="W37" s="13"/>
    </row>
    <row r="38" spans="1:23" ht="38.25" x14ac:dyDescent="0.3">
      <c r="A38" s="4" t="s">
        <v>14</v>
      </c>
      <c r="B38" s="4" t="s">
        <v>15</v>
      </c>
      <c r="F38" s="5" t="s">
        <v>24</v>
      </c>
      <c r="G38" s="5" t="s">
        <v>25</v>
      </c>
      <c r="H38" t="s">
        <v>26</v>
      </c>
      <c r="I38" t="s">
        <v>27</v>
      </c>
      <c r="M38" t="s">
        <v>43</v>
      </c>
      <c r="N38">
        <f>200*0.8</f>
        <v>160</v>
      </c>
      <c r="O38">
        <f>180*0.2</f>
        <v>36</v>
      </c>
      <c r="P38" s="7">
        <f>N38+O38</f>
        <v>196</v>
      </c>
      <c r="S38" s="14"/>
      <c r="T38" s="15" t="s">
        <v>12</v>
      </c>
      <c r="U38" s="16" t="s">
        <v>81</v>
      </c>
      <c r="V38" s="16" t="s">
        <v>82</v>
      </c>
      <c r="W38" s="15"/>
    </row>
    <row r="39" spans="1:23" ht="18.75" x14ac:dyDescent="0.3">
      <c r="A39" s="3" t="s">
        <v>16</v>
      </c>
      <c r="B39" s="3" t="s">
        <v>17</v>
      </c>
      <c r="F39" s="5" t="s">
        <v>28</v>
      </c>
      <c r="G39" s="5" t="s">
        <v>29</v>
      </c>
      <c r="H39" t="s">
        <v>30</v>
      </c>
      <c r="I39" t="s">
        <v>31</v>
      </c>
      <c r="M39" t="s">
        <v>44</v>
      </c>
      <c r="N39">
        <f>7*0.8</f>
        <v>5.6000000000000005</v>
      </c>
      <c r="O39">
        <f>23*0.2</f>
        <v>4.6000000000000005</v>
      </c>
      <c r="P39" s="7">
        <f>N39+O39</f>
        <v>10.200000000000001</v>
      </c>
      <c r="S39" s="14"/>
      <c r="T39" s="15" t="s">
        <v>14</v>
      </c>
      <c r="U39" s="16" t="s">
        <v>83</v>
      </c>
      <c r="V39" s="16" t="s">
        <v>84</v>
      </c>
      <c r="W39" s="15"/>
    </row>
    <row r="40" spans="1:23" ht="25.5" x14ac:dyDescent="0.25">
      <c r="A40" s="4" t="s">
        <v>18</v>
      </c>
      <c r="B40" s="4" t="s">
        <v>19</v>
      </c>
      <c r="F40" s="5" t="s">
        <v>32</v>
      </c>
      <c r="G40" s="5" t="s">
        <v>33</v>
      </c>
      <c r="H40" t="s">
        <v>30</v>
      </c>
      <c r="I40" t="s">
        <v>34</v>
      </c>
      <c r="S40" s="14"/>
      <c r="T40" s="15" t="s">
        <v>16</v>
      </c>
      <c r="U40" s="16" t="s">
        <v>85</v>
      </c>
      <c r="V40" s="16" t="s">
        <v>86</v>
      </c>
      <c r="W40" s="15"/>
    </row>
    <row r="41" spans="1:23" ht="38.25" x14ac:dyDescent="0.25">
      <c r="A41" s="1"/>
      <c r="B41" s="1"/>
      <c r="F41" s="5" t="s">
        <v>35</v>
      </c>
      <c r="G41" s="5" t="s">
        <v>36</v>
      </c>
      <c r="H41" t="s">
        <v>30</v>
      </c>
      <c r="I41" t="s">
        <v>37</v>
      </c>
      <c r="S41" s="14"/>
      <c r="T41" s="15" t="s">
        <v>18</v>
      </c>
      <c r="U41" s="16" t="s">
        <v>85</v>
      </c>
      <c r="V41" s="16" t="s">
        <v>86</v>
      </c>
      <c r="W41" s="15"/>
    </row>
    <row r="42" spans="1:23" ht="25.5" x14ac:dyDescent="0.25">
      <c r="F42" s="5" t="s">
        <v>38</v>
      </c>
      <c r="G42" s="5" t="s">
        <v>39</v>
      </c>
      <c r="H42" t="s">
        <v>30</v>
      </c>
      <c r="I42" t="s">
        <v>40</v>
      </c>
      <c r="S42" s="14"/>
      <c r="T42" s="15" t="s">
        <v>63</v>
      </c>
      <c r="U42" s="16" t="s">
        <v>87</v>
      </c>
      <c r="V42" s="16" t="s">
        <v>86</v>
      </c>
      <c r="W42" s="15"/>
    </row>
    <row r="43" spans="1:23" ht="63.75" x14ac:dyDescent="0.25">
      <c r="S43" s="14"/>
      <c r="T43" s="15" t="s">
        <v>88</v>
      </c>
      <c r="U43" s="16" t="s">
        <v>89</v>
      </c>
      <c r="V43" s="16" t="s">
        <v>90</v>
      </c>
      <c r="W43" s="15"/>
    </row>
    <row r="44" spans="1:23" ht="25.5" x14ac:dyDescent="0.25">
      <c r="S44" s="14"/>
      <c r="T44" s="15" t="s">
        <v>91</v>
      </c>
      <c r="U44" s="16" t="s">
        <v>74</v>
      </c>
      <c r="V44" s="16" t="s">
        <v>74</v>
      </c>
      <c r="W44" s="15"/>
    </row>
    <row r="45" spans="1:23" x14ac:dyDescent="0.25">
      <c r="S45" s="14"/>
      <c r="T45" s="15" t="s">
        <v>56</v>
      </c>
      <c r="U45" s="16" t="s">
        <v>92</v>
      </c>
      <c r="V45" s="16" t="s">
        <v>93</v>
      </c>
      <c r="W45" s="15"/>
    </row>
    <row r="46" spans="1:23" x14ac:dyDescent="0.25">
      <c r="P46">
        <f>0.61*400</f>
        <v>244</v>
      </c>
      <c r="S46" s="17"/>
      <c r="T46" s="18"/>
      <c r="U46" s="18"/>
      <c r="V46" s="18"/>
      <c r="W46" s="18"/>
    </row>
    <row r="47" spans="1:23" ht="25.5" x14ac:dyDescent="0.25">
      <c r="P47">
        <f>50/0.81</f>
        <v>61.728395061728392</v>
      </c>
      <c r="S47" s="14"/>
      <c r="T47" s="15" t="s">
        <v>94</v>
      </c>
      <c r="U47" s="16" t="s">
        <v>95</v>
      </c>
      <c r="V47" s="16" t="s">
        <v>96</v>
      </c>
      <c r="W47" s="15"/>
    </row>
    <row r="48" spans="1:23" ht="25.5" x14ac:dyDescent="0.25">
      <c r="S48" s="14"/>
      <c r="T48" s="15" t="s">
        <v>97</v>
      </c>
      <c r="U48" s="16" t="s">
        <v>98</v>
      </c>
      <c r="V48" s="16" t="s">
        <v>99</v>
      </c>
      <c r="W48" s="15"/>
    </row>
    <row r="49" spans="19:23" ht="25.5" x14ac:dyDescent="0.25">
      <c r="S49" s="14"/>
      <c r="T49" s="15" t="s">
        <v>71</v>
      </c>
      <c r="U49" s="16" t="s">
        <v>100</v>
      </c>
      <c r="V49" s="16" t="s">
        <v>101</v>
      </c>
      <c r="W49" s="15"/>
    </row>
    <row r="50" spans="19:23" ht="25.5" customHeight="1" x14ac:dyDescent="0.25">
      <c r="S50" s="12"/>
      <c r="T50" s="19" t="s">
        <v>102</v>
      </c>
      <c r="U50" s="19"/>
      <c r="V50" s="19"/>
      <c r="W50" s="13"/>
    </row>
    <row r="51" spans="19:23" x14ac:dyDescent="0.25">
      <c r="S51" s="17"/>
      <c r="T51" s="18"/>
      <c r="U51" s="18"/>
      <c r="V51" s="18"/>
      <c r="W51" s="18"/>
    </row>
  </sheetData>
  <mergeCells count="8">
    <mergeCell ref="O26:P26"/>
    <mergeCell ref="R26:S26"/>
    <mergeCell ref="U26:V26"/>
    <mergeCell ref="S35:U35"/>
    <mergeCell ref="T36:V36"/>
    <mergeCell ref="T50:V50"/>
    <mergeCell ref="A36:B36"/>
    <mergeCell ref="F37:G3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2006-09-25T13:34:53Z</dcterms:created>
  <dcterms:modified xsi:type="dcterms:W3CDTF">2012-03-25T11:14:30Z</dcterms:modified>
</cp:coreProperties>
</file>