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1015" windowHeight="997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G29" i="1"/>
  <c r="K29"/>
  <c r="I29"/>
  <c r="E29"/>
  <c r="K11"/>
  <c r="I11"/>
  <c r="G11"/>
  <c r="E11"/>
  <c r="E26"/>
  <c r="K26"/>
  <c r="I26"/>
  <c r="G26"/>
  <c r="K10"/>
  <c r="I10"/>
  <c r="E10"/>
  <c r="G10"/>
  <c r="K9"/>
  <c r="I9"/>
  <c r="G9"/>
  <c r="E9"/>
  <c r="K19"/>
  <c r="E19"/>
  <c r="I19"/>
  <c r="G19"/>
  <c r="K23"/>
  <c r="I23"/>
  <c r="G23"/>
  <c r="E23"/>
  <c r="K22"/>
  <c r="I22"/>
  <c r="G22"/>
  <c r="E22"/>
  <c r="E8"/>
  <c r="K8"/>
  <c r="K18"/>
  <c r="I18"/>
  <c r="G18"/>
  <c r="E18"/>
  <c r="K17"/>
  <c r="I17"/>
  <c r="G17"/>
  <c r="E17"/>
  <c r="K14"/>
  <c r="I14"/>
  <c r="G14"/>
  <c r="E14"/>
  <c r="K7"/>
  <c r="I7"/>
  <c r="G7"/>
  <c r="E7"/>
  <c r="I8" l="1"/>
  <c r="G8"/>
</calcChain>
</file>

<file path=xl/sharedStrings.xml><?xml version="1.0" encoding="utf-8"?>
<sst xmlns="http://schemas.openxmlformats.org/spreadsheetml/2006/main" count="24" uniqueCount="24">
  <si>
    <t>Kostplan</t>
  </si>
  <si>
    <t>Kød</t>
  </si>
  <si>
    <t>Diverse</t>
  </si>
  <si>
    <t>Proteiner</t>
  </si>
  <si>
    <t>Hasselnøddekerner</t>
  </si>
  <si>
    <t>Kalorier</t>
  </si>
  <si>
    <t>Kulhydrat</t>
  </si>
  <si>
    <t>Fedt</t>
  </si>
  <si>
    <t>Drikkevarer</t>
  </si>
  <si>
    <t>Pålæg</t>
  </si>
  <si>
    <t>Tunsalat "Sund Fornuft"</t>
  </si>
  <si>
    <t>Antal gram/ml/skiver/stk.</t>
  </si>
  <si>
    <r>
      <rPr>
        <i/>
        <sz val="11"/>
        <color theme="1"/>
        <rFont val="Calibri"/>
        <family val="2"/>
        <scheme val="minor"/>
      </rPr>
      <t>skiver -</t>
    </r>
    <r>
      <rPr>
        <sz val="11"/>
        <color theme="1"/>
        <rFont val="Calibri"/>
        <family val="2"/>
        <scheme val="minor"/>
      </rPr>
      <t>Grillet Kalkunbryst "Guld Segl"</t>
    </r>
  </si>
  <si>
    <r>
      <rPr>
        <i/>
        <sz val="11"/>
        <color theme="1"/>
        <rFont val="Calibri"/>
        <family val="2"/>
        <scheme val="minor"/>
      </rPr>
      <t xml:space="preserve">ét æg = 60 gr. </t>
    </r>
    <r>
      <rPr>
        <sz val="11"/>
        <color theme="1"/>
        <rFont val="Calibri"/>
        <family val="2"/>
        <scheme val="minor"/>
      </rPr>
      <t xml:space="preserve">DanÆg - 15 danske æg </t>
    </r>
  </si>
  <si>
    <t>Hakket oksekød "Landlyst"</t>
  </si>
  <si>
    <t>Kalkunfilet strimler "Guld Segl"</t>
  </si>
  <si>
    <t>Smør Kærgården Original</t>
  </si>
  <si>
    <t>Rugbrød Skovmand "Schulstad"</t>
  </si>
  <si>
    <t>Frugt</t>
  </si>
  <si>
    <r>
      <rPr>
        <i/>
        <sz val="11"/>
        <color theme="1"/>
        <rFont val="Calibri"/>
        <family val="2"/>
        <scheme val="minor"/>
      </rPr>
      <t xml:space="preserve">stk. </t>
    </r>
    <r>
      <rPr>
        <sz val="11"/>
        <color theme="1"/>
        <rFont val="Calibri"/>
        <family val="2"/>
        <scheme val="minor"/>
      </rPr>
      <t>Banan</t>
    </r>
  </si>
  <si>
    <r>
      <rPr>
        <i/>
        <sz val="11"/>
        <color theme="1"/>
        <rFont val="Calibri"/>
        <family val="2"/>
        <scheme val="minor"/>
      </rPr>
      <t xml:space="preserve">stk. </t>
    </r>
    <r>
      <rPr>
        <sz val="11"/>
        <color theme="1"/>
        <rFont val="Calibri"/>
        <family val="2"/>
        <scheme val="minor"/>
      </rPr>
      <t>Corny müsli bar</t>
    </r>
  </si>
  <si>
    <r>
      <rPr>
        <i/>
        <sz val="11"/>
        <color theme="1"/>
        <rFont val="Calibri"/>
        <family val="2"/>
        <scheme val="minor"/>
      </rPr>
      <t xml:space="preserve">Portion. </t>
    </r>
    <r>
      <rPr>
        <sz val="11"/>
        <color theme="1"/>
        <rFont val="Calibri"/>
        <family val="2"/>
        <scheme val="minor"/>
      </rPr>
      <t>Havregryn økologisk "Morgen7"</t>
    </r>
  </si>
  <si>
    <r>
      <rPr>
        <i/>
        <sz val="11"/>
        <color theme="1"/>
        <rFont val="Calibri"/>
        <family val="2"/>
        <scheme val="minor"/>
      </rPr>
      <t>Gram.</t>
    </r>
    <r>
      <rPr>
        <sz val="11"/>
        <color theme="1"/>
        <rFont val="Calibri"/>
        <family val="2"/>
        <scheme val="minor"/>
      </rPr>
      <t xml:space="preserve"> Arla Minimælk 0,5%</t>
    </r>
  </si>
  <si>
    <t>Sum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</si>
</sst>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mbria"/>
      <family val="1"/>
      <scheme val="maj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9"/>
  <sheetViews>
    <sheetView tabSelected="1" workbookViewId="0">
      <selection activeCell="C20" sqref="C20"/>
    </sheetView>
  </sheetViews>
  <sheetFormatPr defaultRowHeight="15"/>
  <cols>
    <col min="2" max="2" width="28.7109375" customWidth="1"/>
    <col min="3" max="3" width="27.140625" customWidth="1"/>
  </cols>
  <sheetData>
    <row r="1" spans="1:22" ht="33">
      <c r="A1" s="1" t="s">
        <v>0</v>
      </c>
    </row>
    <row r="4" spans="1:22">
      <c r="A4" s="4"/>
      <c r="B4" s="4"/>
      <c r="C4" s="3" t="s">
        <v>11</v>
      </c>
      <c r="D4" s="4"/>
      <c r="E4" s="3" t="s">
        <v>3</v>
      </c>
      <c r="F4" s="4"/>
      <c r="G4" s="3" t="s">
        <v>5</v>
      </c>
      <c r="H4" s="3"/>
      <c r="I4" s="3" t="s">
        <v>6</v>
      </c>
      <c r="J4" s="4"/>
      <c r="K4" s="3" t="s">
        <v>7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6" spans="1:22">
      <c r="A6" s="2" t="s">
        <v>2</v>
      </c>
    </row>
    <row r="7" spans="1:22">
      <c r="A7" t="s">
        <v>4</v>
      </c>
      <c r="C7">
        <v>50</v>
      </c>
      <c r="E7">
        <f>(18/100)*C7</f>
        <v>9</v>
      </c>
      <c r="G7">
        <f>(590/100)*C7</f>
        <v>295</v>
      </c>
      <c r="I7">
        <f>(7/100)*C7</f>
        <v>3.5000000000000004</v>
      </c>
      <c r="K7">
        <f>(54/100)*C7</f>
        <v>27</v>
      </c>
    </row>
    <row r="8" spans="1:22">
      <c r="A8" t="s">
        <v>13</v>
      </c>
      <c r="C8">
        <v>180</v>
      </c>
      <c r="E8">
        <f>(12/100)*C8</f>
        <v>21.599999999999998</v>
      </c>
      <c r="G8">
        <f>(150/100)*C8</f>
        <v>270</v>
      </c>
      <c r="I8">
        <f>(1/100)*C8</f>
        <v>1.8</v>
      </c>
      <c r="K8">
        <f>(11/100)*C8</f>
        <v>19.8</v>
      </c>
    </row>
    <row r="9" spans="1:22">
      <c r="A9" t="s">
        <v>17</v>
      </c>
      <c r="C9">
        <v>100</v>
      </c>
      <c r="E9">
        <f>(5/100)*C9</f>
        <v>5</v>
      </c>
      <c r="G9">
        <f>(200/100)*C9</f>
        <v>200</v>
      </c>
      <c r="I9">
        <f>(37/100)*C9</f>
        <v>37</v>
      </c>
      <c r="K9">
        <f>(2/100)*C9</f>
        <v>2</v>
      </c>
    </row>
    <row r="10" spans="1:22">
      <c r="A10" t="s">
        <v>20</v>
      </c>
      <c r="C10">
        <v>1</v>
      </c>
      <c r="E10">
        <f>(7.1/100)*50*C10</f>
        <v>3.55</v>
      </c>
      <c r="G10">
        <f>(438/100)*50*C10</f>
        <v>219</v>
      </c>
      <c r="I10">
        <f>(63.1/100)*50*C10</f>
        <v>31.55</v>
      </c>
      <c r="K10">
        <f>(16.8/100)*50*C10</f>
        <v>8.4</v>
      </c>
    </row>
    <row r="11" spans="1:22">
      <c r="A11" t="s">
        <v>21</v>
      </c>
      <c r="C11">
        <v>1</v>
      </c>
      <c r="E11">
        <f>(13/100)*80*C11</f>
        <v>10.4</v>
      </c>
      <c r="G11">
        <f>(360/100)*80*C11</f>
        <v>288</v>
      </c>
      <c r="I11">
        <f>(58/100)*80*C11</f>
        <v>46.4</v>
      </c>
      <c r="K11">
        <f>(6.5/100)*80*C11</f>
        <v>5.2</v>
      </c>
    </row>
    <row r="13" spans="1:22">
      <c r="A13" s="2" t="s">
        <v>8</v>
      </c>
    </row>
    <row r="14" spans="1:22">
      <c r="A14" t="s">
        <v>22</v>
      </c>
      <c r="C14">
        <v>2000</v>
      </c>
      <c r="E14">
        <f>(3.5/100)*C14</f>
        <v>70</v>
      </c>
      <c r="G14">
        <f>(40/100)*C14</f>
        <v>800</v>
      </c>
      <c r="I14">
        <f>(4.8/100)*C14</f>
        <v>96</v>
      </c>
      <c r="K14">
        <f>(0.5/100)*C14</f>
        <v>10</v>
      </c>
    </row>
    <row r="16" spans="1:22">
      <c r="A16" s="2" t="s">
        <v>9</v>
      </c>
    </row>
    <row r="17" spans="1:11">
      <c r="A17" t="s">
        <v>10</v>
      </c>
      <c r="E17">
        <f>(9/100)*C17</f>
        <v>0</v>
      </c>
      <c r="G17">
        <f>(220/100)*C17</f>
        <v>0</v>
      </c>
      <c r="I17">
        <f>(3/100)*C17</f>
        <v>0</v>
      </c>
      <c r="K17">
        <f>(19/100)*C17</f>
        <v>0</v>
      </c>
    </row>
    <row r="18" spans="1:11">
      <c r="A18" t="s">
        <v>12</v>
      </c>
      <c r="C18">
        <v>3</v>
      </c>
      <c r="E18">
        <f>(5.6/2)*C18</f>
        <v>8.3999999999999986</v>
      </c>
      <c r="G18">
        <f>(32/2)*C18</f>
        <v>48</v>
      </c>
      <c r="I18">
        <f>(0.3/2)*C18</f>
        <v>0.44999999999999996</v>
      </c>
      <c r="K18">
        <f>(0.8/2)*C18</f>
        <v>1.2000000000000002</v>
      </c>
    </row>
    <row r="19" spans="1:11">
      <c r="A19" t="s">
        <v>16</v>
      </c>
      <c r="C19">
        <v>15</v>
      </c>
      <c r="E19">
        <f>(0.5/100)*C19</f>
        <v>7.4999999999999997E-2</v>
      </c>
      <c r="G19">
        <f>(680/100)*C19</f>
        <v>102</v>
      </c>
      <c r="I19">
        <f>(0.6/100)*C19</f>
        <v>0.09</v>
      </c>
      <c r="K19">
        <f>(75/100)*C19</f>
        <v>11.25</v>
      </c>
    </row>
    <row r="21" spans="1:11">
      <c r="A21" s="2" t="s">
        <v>1</v>
      </c>
    </row>
    <row r="22" spans="1:11">
      <c r="A22" t="s">
        <v>14</v>
      </c>
      <c r="C22">
        <v>500</v>
      </c>
      <c r="E22">
        <f>(20.5/100)*C22</f>
        <v>102.5</v>
      </c>
      <c r="G22">
        <f>(183/100)*C22</f>
        <v>915</v>
      </c>
      <c r="I22">
        <f>(0/100)*C22</f>
        <v>0</v>
      </c>
      <c r="K22">
        <f>(11/100)*C22</f>
        <v>55</v>
      </c>
    </row>
    <row r="23" spans="1:11">
      <c r="A23" t="s">
        <v>15</v>
      </c>
      <c r="C23">
        <v>90</v>
      </c>
      <c r="E23">
        <f>(25/100)*C23</f>
        <v>22.5</v>
      </c>
      <c r="G23">
        <f>(153/100)*C23</f>
        <v>137.69999999999999</v>
      </c>
      <c r="I23">
        <f>(2/100)*C23</f>
        <v>1.8</v>
      </c>
      <c r="K23">
        <f>(5/100)*C23</f>
        <v>4.5</v>
      </c>
    </row>
    <row r="25" spans="1:11">
      <c r="A25" s="2" t="s">
        <v>18</v>
      </c>
    </row>
    <row r="26" spans="1:11">
      <c r="A26" t="s">
        <v>19</v>
      </c>
      <c r="C26">
        <v>2</v>
      </c>
      <c r="E26">
        <f>(1.2/100)*190*C26</f>
        <v>4.5600000000000005</v>
      </c>
      <c r="G26">
        <f>(85/100)*190*C26</f>
        <v>323</v>
      </c>
      <c r="I26">
        <f>(20/100)*190*C26</f>
        <v>76</v>
      </c>
      <c r="K26">
        <f>(0.3/100)*C26*190</f>
        <v>1.1400000000000001</v>
      </c>
    </row>
    <row r="28" spans="1:11" ht="15.75" thickBot="1"/>
    <row r="29" spans="1:11" ht="15.75" thickBot="1">
      <c r="C29" s="5" t="s">
        <v>23</v>
      </c>
      <c r="D29" s="6"/>
      <c r="E29" s="6">
        <f>(E23+E22+E19+E18+E17+E14+E9+E8+E7+E26+E10+E11)</f>
        <v>257.58499999999998</v>
      </c>
      <c r="F29" s="6"/>
      <c r="G29" s="6">
        <f>(G23+G22+G19+G18+G17+G14+G9+G8+G7+G26+G10+G11)</f>
        <v>3597.7</v>
      </c>
      <c r="H29" s="6"/>
      <c r="I29" s="6">
        <f>(I26+I23+I22+I19+I18+I17+I14+I10+I9+I8+I7+I11)</f>
        <v>294.59000000000003</v>
      </c>
      <c r="J29" s="6"/>
      <c r="K29" s="7">
        <f>(K26+K23+K22+K19+K18+K17+K14+K10+K9+K8+K7+K11)</f>
        <v>145.49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Orskov</dc:creator>
  <cp:lastModifiedBy>Orskov</cp:lastModifiedBy>
  <dcterms:created xsi:type="dcterms:W3CDTF">2012-08-20T16:34:03Z</dcterms:created>
  <dcterms:modified xsi:type="dcterms:W3CDTF">2012-08-20T19:30:48Z</dcterms:modified>
</cp:coreProperties>
</file>