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1.xml" ContentType="application/vnd.openxmlformats-officedocument.spreadsheetml.comments+xml"/>
  <Override PartName="/xl/tables/table6.xml" ContentType="application/vnd.openxmlformats-officedocument.spreadsheetml.table+xml"/>
  <Override PartName="/xl/tables/table7.xml" ContentType="application/vnd.openxmlformats-officedocument.spreadsheetml.table+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Biograf\Documents\Programmer\"/>
    </mc:Choice>
  </mc:AlternateContent>
  <bookViews>
    <workbookView xWindow="0" yWindow="0" windowWidth="28800" windowHeight="13020" tabRatio="875"/>
  </bookViews>
  <sheets>
    <sheet name="Inden du går i gang" sheetId="15" r:id="rId1"/>
    <sheet name="1RM" sheetId="1" r:id="rId2"/>
    <sheet name="Træningsdage" sheetId="14" r:id="rId3"/>
    <sheet name="Asstistance Exercises" sheetId="12" r:id="rId4"/>
    <sheet name="Waves" sheetId="11" r:id="rId5"/>
    <sheet name="531-programmet" sheetId="2" r:id="rId6"/>
    <sheet name="Opvarmning" sheetId="5" r:id="rId7"/>
    <sheet name="Strip down" sheetId="7" r:id="rId8"/>
    <sheet name="Stigning" sheetId="6" r:id="rId9"/>
    <sheet name="Plateau" sheetId="8" r:id="rId10"/>
    <sheet name="Settings" sheetId="3" r:id="rId11"/>
  </sheets>
  <definedNames>
    <definedName name="Afrunding">Settings!$C$2</definedName>
    <definedName name="Bænkpres">'1RM'!$C$5</definedName>
    <definedName name="dag_1">Træningsdage!$C$4</definedName>
    <definedName name="dag_2">Træningsdage!$C$5</definedName>
    <definedName name="dag_3">Træningsdage!$C$6</definedName>
    <definedName name="dag_4">Træningsdage!$C$7</definedName>
    <definedName name="Dødløft">'1RM'!$C$7</definedName>
    <definedName name="OHP">'1RM'!$C$8</definedName>
    <definedName name="Reps">Tabel2[Reps]</definedName>
    <definedName name="Reps_alt">'Asstistance Exercises'!$C$10</definedName>
    <definedName name="Squat">'1RM'!$C$6</definedName>
    <definedName name="Sæt">Tabel2[Sæt]</definedName>
    <definedName name="Sæt_alt">'Asstistance Exercises'!$B$10</definedName>
    <definedName name="_xlnm.Print_Area" localSheetId="5">'531-programmet'!$B$2:$U$88,'531-programmet'!$B$90:$U$176,'531-programmet'!$B$178:$U$264,'531-programmet'!$B$266:$U$352</definedName>
    <definedName name="uge1pct1A">Waves!$B$7</definedName>
    <definedName name="uge1pct2A">Waves!$B$8</definedName>
    <definedName name="uge1pct3A">Waves!$B$9</definedName>
    <definedName name="Wave">Waves!$C$19</definedName>
  </definedNames>
  <calcPr calcId="15251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E43" i="2" l="1"/>
  <c r="E61" i="2"/>
  <c r="E131" i="2"/>
  <c r="E149" i="2"/>
  <c r="E237" i="2"/>
  <c r="E219" i="2"/>
  <c r="E307" i="2"/>
  <c r="B323" i="2"/>
  <c r="E325" i="2"/>
  <c r="E321" i="2"/>
  <c r="S325" i="2"/>
  <c r="R325" i="2"/>
  <c r="Q325" i="2"/>
  <c r="P325" i="2"/>
  <c r="O325" i="2"/>
  <c r="N325" i="2"/>
  <c r="M325" i="2"/>
  <c r="L325" i="2"/>
  <c r="K325" i="2"/>
  <c r="J325" i="2"/>
  <c r="S307" i="2"/>
  <c r="R307" i="2"/>
  <c r="Q307" i="2"/>
  <c r="P307" i="2"/>
  <c r="O307" i="2"/>
  <c r="N307" i="2"/>
  <c r="M307" i="2"/>
  <c r="L307" i="2"/>
  <c r="K307" i="2"/>
  <c r="J307" i="2"/>
  <c r="S237" i="2"/>
  <c r="R237" i="2"/>
  <c r="Q237" i="2"/>
  <c r="P237" i="2"/>
  <c r="O237" i="2"/>
  <c r="N237" i="2"/>
  <c r="M237" i="2"/>
  <c r="L237" i="2"/>
  <c r="K237" i="2"/>
  <c r="J237" i="2"/>
  <c r="S219" i="2"/>
  <c r="R219" i="2"/>
  <c r="Q219" i="2"/>
  <c r="P219" i="2"/>
  <c r="O219" i="2"/>
  <c r="N219" i="2"/>
  <c r="M219" i="2"/>
  <c r="L219" i="2"/>
  <c r="K219" i="2"/>
  <c r="J219" i="2"/>
  <c r="B147" i="2"/>
  <c r="S149" i="2"/>
  <c r="R149" i="2"/>
  <c r="Q149" i="2"/>
  <c r="P149" i="2"/>
  <c r="O149" i="2"/>
  <c r="N149" i="2"/>
  <c r="M149" i="2"/>
  <c r="L149" i="2"/>
  <c r="K149" i="2"/>
  <c r="J149" i="2"/>
  <c r="S61" i="2"/>
  <c r="R61" i="2"/>
  <c r="Q61" i="2"/>
  <c r="P61" i="2"/>
  <c r="O61" i="2"/>
  <c r="N61" i="2"/>
  <c r="M61" i="2"/>
  <c r="L61" i="2"/>
  <c r="K61" i="2"/>
  <c r="J61" i="2"/>
  <c r="S43" i="2"/>
  <c r="R43" i="2"/>
  <c r="Q43" i="2"/>
  <c r="P43" i="2"/>
  <c r="O43" i="2"/>
  <c r="N43" i="2"/>
  <c r="M43" i="2"/>
  <c r="L43" i="2"/>
  <c r="K43" i="2"/>
  <c r="J43" i="2"/>
  <c r="S131" i="2"/>
  <c r="R131" i="2"/>
  <c r="Q131" i="2"/>
  <c r="S87" i="2"/>
  <c r="R87" i="2"/>
  <c r="Q87" i="2"/>
  <c r="P87" i="2"/>
  <c r="O87" i="2"/>
  <c r="N87" i="2"/>
  <c r="M87" i="2"/>
  <c r="L87" i="2"/>
  <c r="K87" i="2"/>
  <c r="J87" i="2"/>
  <c r="S175" i="2"/>
  <c r="R175" i="2"/>
  <c r="Q175" i="2"/>
  <c r="P175" i="2"/>
  <c r="O175" i="2"/>
  <c r="N175" i="2"/>
  <c r="M175" i="2"/>
  <c r="L175" i="2"/>
  <c r="K175" i="2"/>
  <c r="J175" i="2"/>
  <c r="S263" i="2"/>
  <c r="R263" i="2"/>
  <c r="Q263" i="2"/>
  <c r="P263" i="2"/>
  <c r="O263" i="2"/>
  <c r="N263" i="2"/>
  <c r="M263" i="2"/>
  <c r="L263" i="2"/>
  <c r="K263" i="2"/>
  <c r="J263" i="2"/>
  <c r="S351" i="2"/>
  <c r="R351" i="2"/>
  <c r="Q351" i="2"/>
  <c r="P351" i="2"/>
  <c r="O351" i="2"/>
  <c r="N351" i="2"/>
  <c r="M351" i="2"/>
  <c r="L351" i="2"/>
  <c r="K351" i="2"/>
  <c r="J351" i="2"/>
  <c r="S347" i="2"/>
  <c r="R347" i="2"/>
  <c r="Q347" i="2"/>
  <c r="P347" i="2"/>
  <c r="O347" i="2"/>
  <c r="N347" i="2"/>
  <c r="M347" i="2"/>
  <c r="L347" i="2"/>
  <c r="K347" i="2"/>
  <c r="J347" i="2"/>
  <c r="S343" i="2"/>
  <c r="R343" i="2"/>
  <c r="Q343" i="2"/>
  <c r="P343" i="2"/>
  <c r="O343" i="2"/>
  <c r="N343" i="2"/>
  <c r="M343" i="2"/>
  <c r="L343" i="2"/>
  <c r="K343" i="2"/>
  <c r="J343" i="2"/>
  <c r="S329" i="2"/>
  <c r="R329" i="2"/>
  <c r="Q329" i="2"/>
  <c r="P329" i="2"/>
  <c r="O329" i="2"/>
  <c r="N329" i="2"/>
  <c r="M329" i="2"/>
  <c r="L329" i="2"/>
  <c r="K329" i="2"/>
  <c r="J329" i="2"/>
  <c r="S321" i="2"/>
  <c r="R321" i="2"/>
  <c r="Q321" i="2"/>
  <c r="P321" i="2"/>
  <c r="O321" i="2"/>
  <c r="N321" i="2"/>
  <c r="M321" i="2"/>
  <c r="L321" i="2"/>
  <c r="K321" i="2"/>
  <c r="J321" i="2"/>
  <c r="S303" i="2"/>
  <c r="R303" i="2"/>
  <c r="Q303" i="2"/>
  <c r="P303" i="2"/>
  <c r="O303" i="2"/>
  <c r="N303" i="2"/>
  <c r="M303" i="2"/>
  <c r="L303" i="2"/>
  <c r="K303" i="2"/>
  <c r="J303" i="2"/>
  <c r="S299" i="2"/>
  <c r="R299" i="2"/>
  <c r="Q299" i="2"/>
  <c r="P299" i="2"/>
  <c r="O299" i="2"/>
  <c r="N299" i="2"/>
  <c r="M299" i="2"/>
  <c r="L299" i="2"/>
  <c r="K299" i="2"/>
  <c r="J299" i="2"/>
  <c r="S285" i="2"/>
  <c r="R285" i="2"/>
  <c r="Q285" i="2"/>
  <c r="P285" i="2"/>
  <c r="O285" i="2"/>
  <c r="N285" i="2"/>
  <c r="M285" i="2"/>
  <c r="L285" i="2"/>
  <c r="K285" i="2"/>
  <c r="J285" i="2"/>
  <c r="S281" i="2"/>
  <c r="R281" i="2"/>
  <c r="Q281" i="2"/>
  <c r="P281" i="2"/>
  <c r="O281" i="2"/>
  <c r="N281" i="2"/>
  <c r="M281" i="2"/>
  <c r="L281" i="2"/>
  <c r="K281" i="2"/>
  <c r="J281" i="2"/>
  <c r="S277" i="2"/>
  <c r="R277" i="2"/>
  <c r="Q277" i="2"/>
  <c r="P277" i="2"/>
  <c r="O277" i="2"/>
  <c r="N277" i="2"/>
  <c r="M277" i="2"/>
  <c r="L277" i="2"/>
  <c r="K277" i="2"/>
  <c r="J277" i="2"/>
  <c r="S259" i="2"/>
  <c r="R259" i="2"/>
  <c r="Q259" i="2"/>
  <c r="P259" i="2"/>
  <c r="O259" i="2"/>
  <c r="N259" i="2"/>
  <c r="M259" i="2"/>
  <c r="L259" i="2"/>
  <c r="K259" i="2"/>
  <c r="J259" i="2"/>
  <c r="S255" i="2"/>
  <c r="R255" i="2"/>
  <c r="Q255" i="2"/>
  <c r="P255" i="2"/>
  <c r="O255" i="2"/>
  <c r="N255" i="2"/>
  <c r="M255" i="2"/>
  <c r="L255" i="2"/>
  <c r="K255" i="2"/>
  <c r="J255" i="2"/>
  <c r="S241" i="2"/>
  <c r="R241" i="2"/>
  <c r="Q241" i="2"/>
  <c r="P241" i="2"/>
  <c r="O241" i="2"/>
  <c r="N241" i="2"/>
  <c r="M241" i="2"/>
  <c r="L241" i="2"/>
  <c r="K241" i="2"/>
  <c r="J241" i="2"/>
  <c r="S233" i="2"/>
  <c r="R233" i="2"/>
  <c r="Q233" i="2"/>
  <c r="P233" i="2"/>
  <c r="O233" i="2"/>
  <c r="N233" i="2"/>
  <c r="M233" i="2"/>
  <c r="L233" i="2"/>
  <c r="K233" i="2"/>
  <c r="J233" i="2"/>
  <c r="S215" i="2"/>
  <c r="R215" i="2"/>
  <c r="Q215" i="2"/>
  <c r="P215" i="2"/>
  <c r="O215" i="2"/>
  <c r="N215" i="2"/>
  <c r="M215" i="2"/>
  <c r="L215" i="2"/>
  <c r="K215" i="2"/>
  <c r="J215" i="2"/>
  <c r="S211" i="2"/>
  <c r="R211" i="2"/>
  <c r="Q211" i="2"/>
  <c r="P211" i="2"/>
  <c r="O211" i="2"/>
  <c r="N211" i="2"/>
  <c r="M211" i="2"/>
  <c r="L211" i="2"/>
  <c r="K211" i="2"/>
  <c r="J211" i="2"/>
  <c r="S197" i="2"/>
  <c r="R197" i="2"/>
  <c r="Q197" i="2"/>
  <c r="P197" i="2"/>
  <c r="O197" i="2"/>
  <c r="N197" i="2"/>
  <c r="M197" i="2"/>
  <c r="L197" i="2"/>
  <c r="K197" i="2"/>
  <c r="J197" i="2"/>
  <c r="S193" i="2"/>
  <c r="R193" i="2"/>
  <c r="Q193" i="2"/>
  <c r="P193" i="2"/>
  <c r="O193" i="2"/>
  <c r="N193" i="2"/>
  <c r="M193" i="2"/>
  <c r="L193" i="2"/>
  <c r="K193" i="2"/>
  <c r="J193" i="2"/>
  <c r="S189" i="2"/>
  <c r="R189" i="2"/>
  <c r="Q189" i="2"/>
  <c r="P189" i="2"/>
  <c r="O189" i="2"/>
  <c r="N189" i="2"/>
  <c r="M189" i="2"/>
  <c r="L189" i="2"/>
  <c r="K189" i="2"/>
  <c r="J189" i="2"/>
  <c r="S171" i="2"/>
  <c r="R171" i="2"/>
  <c r="Q171" i="2"/>
  <c r="P171" i="2"/>
  <c r="O171" i="2"/>
  <c r="N171" i="2"/>
  <c r="M171" i="2"/>
  <c r="L171" i="2"/>
  <c r="K171" i="2"/>
  <c r="J171" i="2"/>
  <c r="S167" i="2"/>
  <c r="R167" i="2"/>
  <c r="Q167" i="2"/>
  <c r="P167" i="2"/>
  <c r="O167" i="2"/>
  <c r="N167" i="2"/>
  <c r="M167" i="2"/>
  <c r="L167" i="2"/>
  <c r="K167" i="2"/>
  <c r="J167" i="2"/>
  <c r="S153" i="2"/>
  <c r="R153" i="2"/>
  <c r="Q153" i="2"/>
  <c r="P153" i="2"/>
  <c r="O153" i="2"/>
  <c r="N153" i="2"/>
  <c r="M153" i="2"/>
  <c r="L153" i="2"/>
  <c r="K153" i="2"/>
  <c r="J153" i="2"/>
  <c r="S145" i="2"/>
  <c r="R145" i="2"/>
  <c r="Q145" i="2"/>
  <c r="P145" i="2"/>
  <c r="O145" i="2"/>
  <c r="N145" i="2"/>
  <c r="M145" i="2"/>
  <c r="L145" i="2"/>
  <c r="K145" i="2"/>
  <c r="J145" i="2"/>
  <c r="S123" i="2"/>
  <c r="R123" i="2"/>
  <c r="Q123" i="2"/>
  <c r="P123" i="2"/>
  <c r="O123" i="2"/>
  <c r="N123" i="2"/>
  <c r="M123" i="2"/>
  <c r="L123" i="2"/>
  <c r="K123" i="2"/>
  <c r="J123" i="2"/>
  <c r="S127" i="2"/>
  <c r="R127" i="2"/>
  <c r="Q127" i="2"/>
  <c r="P127" i="2"/>
  <c r="O127" i="2"/>
  <c r="N127" i="2"/>
  <c r="M127" i="2"/>
  <c r="L127" i="2"/>
  <c r="K127" i="2"/>
  <c r="J127" i="2"/>
  <c r="S109" i="2"/>
  <c r="R109" i="2"/>
  <c r="Q109" i="2"/>
  <c r="P109" i="2"/>
  <c r="O109" i="2"/>
  <c r="N109" i="2"/>
  <c r="M109" i="2"/>
  <c r="L109" i="2"/>
  <c r="K109" i="2"/>
  <c r="J109" i="2"/>
  <c r="S105" i="2"/>
  <c r="R105" i="2"/>
  <c r="Q105" i="2"/>
  <c r="P105" i="2"/>
  <c r="O105" i="2"/>
  <c r="N105" i="2"/>
  <c r="M105" i="2"/>
  <c r="L105" i="2"/>
  <c r="K105" i="2"/>
  <c r="J105" i="2"/>
  <c r="S101" i="2"/>
  <c r="R101" i="2"/>
  <c r="Q101" i="2"/>
  <c r="P101" i="2"/>
  <c r="O101" i="2"/>
  <c r="N101" i="2"/>
  <c r="M101" i="2"/>
  <c r="L101" i="2"/>
  <c r="K101" i="2"/>
  <c r="J101" i="2"/>
  <c r="S83" i="2"/>
  <c r="R83" i="2"/>
  <c r="Q83" i="2"/>
  <c r="P83" i="2"/>
  <c r="O83" i="2"/>
  <c r="N83" i="2"/>
  <c r="M83" i="2"/>
  <c r="L83" i="2"/>
  <c r="K83" i="2"/>
  <c r="J83" i="2"/>
  <c r="S79" i="2"/>
  <c r="R79" i="2"/>
  <c r="Q79" i="2"/>
  <c r="P79" i="2"/>
  <c r="O79" i="2"/>
  <c r="N79" i="2"/>
  <c r="M79" i="2"/>
  <c r="L79" i="2"/>
  <c r="K79" i="2"/>
  <c r="J79" i="2"/>
  <c r="S65" i="2"/>
  <c r="R65" i="2"/>
  <c r="Q65" i="2"/>
  <c r="P65" i="2"/>
  <c r="O65" i="2"/>
  <c r="N65" i="2"/>
  <c r="M65" i="2"/>
  <c r="L65" i="2"/>
  <c r="K65" i="2"/>
  <c r="J65" i="2"/>
  <c r="S57" i="2"/>
  <c r="R57" i="2"/>
  <c r="Q57" i="2"/>
  <c r="P57" i="2"/>
  <c r="O57" i="2"/>
  <c r="N57" i="2"/>
  <c r="M57" i="2"/>
  <c r="L57" i="2"/>
  <c r="K57" i="2"/>
  <c r="J57" i="2"/>
  <c r="S39" i="2"/>
  <c r="R39" i="2"/>
  <c r="Q39" i="2"/>
  <c r="P39" i="2"/>
  <c r="O39" i="2"/>
  <c r="N39" i="2"/>
  <c r="M39" i="2"/>
  <c r="L39" i="2"/>
  <c r="K39" i="2"/>
  <c r="J39" i="2"/>
  <c r="S35" i="2"/>
  <c r="R35" i="2"/>
  <c r="Q35" i="2"/>
  <c r="P35" i="2"/>
  <c r="O35" i="2"/>
  <c r="N35" i="2"/>
  <c r="M35" i="2"/>
  <c r="L35" i="2"/>
  <c r="K35" i="2"/>
  <c r="J35" i="2"/>
  <c r="S21" i="2"/>
  <c r="R21" i="2"/>
  <c r="Q21" i="2"/>
  <c r="P21" i="2"/>
  <c r="O21" i="2"/>
  <c r="N21" i="2"/>
  <c r="M21" i="2"/>
  <c r="L21" i="2"/>
  <c r="K21" i="2"/>
  <c r="J21" i="2"/>
  <c r="S17" i="2"/>
  <c r="R17" i="2"/>
  <c r="Q17" i="2"/>
  <c r="P17" i="2"/>
  <c r="O17" i="2"/>
  <c r="N17" i="2"/>
  <c r="M17" i="2"/>
  <c r="L17" i="2"/>
  <c r="K17" i="2"/>
  <c r="J17" i="2"/>
  <c r="S13" i="2"/>
  <c r="R13" i="2"/>
  <c r="Q13" i="2"/>
  <c r="S339" i="2"/>
  <c r="R339" i="2"/>
  <c r="J7" i="2"/>
  <c r="Q339" i="2"/>
  <c r="P339" i="2"/>
  <c r="O339" i="2"/>
  <c r="N339" i="2"/>
  <c r="M339" i="2"/>
  <c r="L339" i="2"/>
  <c r="K339" i="2"/>
  <c r="J339" i="2"/>
  <c r="S338" i="2"/>
  <c r="R338" i="2"/>
  <c r="Q338" i="2"/>
  <c r="P338" i="2"/>
  <c r="O338" i="2"/>
  <c r="N338" i="2"/>
  <c r="M338" i="2"/>
  <c r="L338" i="2"/>
  <c r="K338" i="2"/>
  <c r="J338" i="2"/>
  <c r="S337" i="2"/>
  <c r="R337" i="2"/>
  <c r="Q337" i="2"/>
  <c r="P337" i="2"/>
  <c r="O337" i="2"/>
  <c r="N337" i="2"/>
  <c r="M337" i="2"/>
  <c r="L337" i="2"/>
  <c r="K337" i="2"/>
  <c r="J337" i="2"/>
  <c r="S317" i="2"/>
  <c r="R317" i="2"/>
  <c r="Q317" i="2"/>
  <c r="P317" i="2"/>
  <c r="O317" i="2"/>
  <c r="N317" i="2"/>
  <c r="M317" i="2"/>
  <c r="L317" i="2"/>
  <c r="K317" i="2"/>
  <c r="J317" i="2"/>
  <c r="S316" i="2"/>
  <c r="R316" i="2"/>
  <c r="Q316" i="2"/>
  <c r="P316" i="2"/>
  <c r="O316" i="2"/>
  <c r="N316" i="2"/>
  <c r="M316" i="2"/>
  <c r="L316" i="2"/>
  <c r="K316" i="2"/>
  <c r="J316" i="2"/>
  <c r="S315" i="2"/>
  <c r="R315" i="2"/>
  <c r="Q315" i="2"/>
  <c r="P315" i="2"/>
  <c r="O315" i="2"/>
  <c r="N315" i="2"/>
  <c r="M315" i="2"/>
  <c r="L315" i="2"/>
  <c r="K315" i="2"/>
  <c r="J315" i="2"/>
  <c r="S295" i="2"/>
  <c r="R295" i="2"/>
  <c r="Q295" i="2"/>
  <c r="P295" i="2"/>
  <c r="O295" i="2"/>
  <c r="N295" i="2"/>
  <c r="M295" i="2"/>
  <c r="L295" i="2"/>
  <c r="K295" i="2"/>
  <c r="J295" i="2"/>
  <c r="S294" i="2"/>
  <c r="R294" i="2"/>
  <c r="Q294" i="2"/>
  <c r="P294" i="2"/>
  <c r="O294" i="2"/>
  <c r="N294" i="2"/>
  <c r="M294" i="2"/>
  <c r="L294" i="2"/>
  <c r="K294" i="2"/>
  <c r="J294" i="2"/>
  <c r="S293" i="2"/>
  <c r="R293" i="2"/>
  <c r="Q293" i="2"/>
  <c r="P293" i="2"/>
  <c r="O293" i="2"/>
  <c r="N293" i="2"/>
  <c r="M293" i="2"/>
  <c r="L293" i="2"/>
  <c r="K293" i="2"/>
  <c r="J293" i="2"/>
  <c r="S273" i="2"/>
  <c r="R273" i="2"/>
  <c r="Q273" i="2"/>
  <c r="P273" i="2"/>
  <c r="O273" i="2"/>
  <c r="N273" i="2"/>
  <c r="M273" i="2"/>
  <c r="L273" i="2"/>
  <c r="K273" i="2"/>
  <c r="J273" i="2"/>
  <c r="S272" i="2"/>
  <c r="R272" i="2"/>
  <c r="Q272" i="2"/>
  <c r="P272" i="2"/>
  <c r="O272" i="2"/>
  <c r="N272" i="2"/>
  <c r="M272" i="2"/>
  <c r="L272" i="2"/>
  <c r="K272" i="2"/>
  <c r="J272" i="2"/>
  <c r="S271" i="2"/>
  <c r="R271" i="2"/>
  <c r="Q271" i="2"/>
  <c r="P271" i="2"/>
  <c r="O271" i="2"/>
  <c r="N271" i="2"/>
  <c r="M271" i="2"/>
  <c r="L271" i="2"/>
  <c r="K271" i="2"/>
  <c r="J271" i="2"/>
  <c r="S251" i="2"/>
  <c r="R251" i="2"/>
  <c r="Q251" i="2"/>
  <c r="P251" i="2"/>
  <c r="O251" i="2"/>
  <c r="N251" i="2"/>
  <c r="M251" i="2"/>
  <c r="L251" i="2"/>
  <c r="K251" i="2"/>
  <c r="J251" i="2"/>
  <c r="S250" i="2"/>
  <c r="R250" i="2"/>
  <c r="Q250" i="2"/>
  <c r="P250" i="2"/>
  <c r="O250" i="2"/>
  <c r="N250" i="2"/>
  <c r="M250" i="2"/>
  <c r="L250" i="2"/>
  <c r="K250" i="2"/>
  <c r="J250" i="2"/>
  <c r="S249" i="2"/>
  <c r="R249" i="2"/>
  <c r="Q249" i="2"/>
  <c r="P249" i="2"/>
  <c r="O249" i="2"/>
  <c r="N249" i="2"/>
  <c r="M249" i="2"/>
  <c r="L249" i="2"/>
  <c r="K249" i="2"/>
  <c r="J249" i="2"/>
  <c r="S229" i="2"/>
  <c r="R229" i="2"/>
  <c r="Q229" i="2"/>
  <c r="P229" i="2"/>
  <c r="O229" i="2"/>
  <c r="N229" i="2"/>
  <c r="M229" i="2"/>
  <c r="L229" i="2"/>
  <c r="K229" i="2"/>
  <c r="J229" i="2"/>
  <c r="S228" i="2"/>
  <c r="R228" i="2"/>
  <c r="Q228" i="2"/>
  <c r="P228" i="2"/>
  <c r="O228" i="2"/>
  <c r="N228" i="2"/>
  <c r="M228" i="2"/>
  <c r="L228" i="2"/>
  <c r="K228" i="2"/>
  <c r="J228" i="2"/>
  <c r="S227" i="2"/>
  <c r="R227" i="2"/>
  <c r="Q227" i="2"/>
  <c r="P227" i="2"/>
  <c r="O227" i="2"/>
  <c r="N227" i="2"/>
  <c r="M227" i="2"/>
  <c r="L227" i="2"/>
  <c r="K227" i="2"/>
  <c r="J227" i="2"/>
  <c r="S207" i="2"/>
  <c r="R207" i="2"/>
  <c r="Q207" i="2"/>
  <c r="P207" i="2"/>
  <c r="O207" i="2"/>
  <c r="N207" i="2"/>
  <c r="M207" i="2"/>
  <c r="L207" i="2"/>
  <c r="K207" i="2"/>
  <c r="J207" i="2"/>
  <c r="S206" i="2"/>
  <c r="R206" i="2"/>
  <c r="Q206" i="2"/>
  <c r="P206" i="2"/>
  <c r="O206" i="2"/>
  <c r="N206" i="2"/>
  <c r="M206" i="2"/>
  <c r="L206" i="2"/>
  <c r="K206" i="2"/>
  <c r="J206" i="2"/>
  <c r="S205" i="2"/>
  <c r="R205" i="2"/>
  <c r="Q205" i="2"/>
  <c r="P205" i="2"/>
  <c r="O205" i="2"/>
  <c r="N205" i="2"/>
  <c r="M205" i="2"/>
  <c r="L205" i="2"/>
  <c r="K205" i="2"/>
  <c r="J205" i="2"/>
  <c r="S185" i="2"/>
  <c r="R185" i="2"/>
  <c r="Q185" i="2"/>
  <c r="P185" i="2"/>
  <c r="O185" i="2"/>
  <c r="N185" i="2"/>
  <c r="M185" i="2"/>
  <c r="L185" i="2"/>
  <c r="K185" i="2"/>
  <c r="J185" i="2"/>
  <c r="S184" i="2"/>
  <c r="R184" i="2"/>
  <c r="Q184" i="2"/>
  <c r="P184" i="2"/>
  <c r="O184" i="2"/>
  <c r="N184" i="2"/>
  <c r="M184" i="2"/>
  <c r="L184" i="2"/>
  <c r="K184" i="2"/>
  <c r="J184" i="2"/>
  <c r="S183" i="2"/>
  <c r="R183" i="2"/>
  <c r="Q183" i="2"/>
  <c r="P183" i="2"/>
  <c r="O183" i="2"/>
  <c r="N183" i="2"/>
  <c r="M183" i="2"/>
  <c r="L183" i="2"/>
  <c r="K183" i="2"/>
  <c r="J183" i="2"/>
  <c r="S163" i="2"/>
  <c r="R163" i="2"/>
  <c r="Q163" i="2"/>
  <c r="P163" i="2"/>
  <c r="O163" i="2"/>
  <c r="N163" i="2"/>
  <c r="M163" i="2"/>
  <c r="L163" i="2"/>
  <c r="K163" i="2"/>
  <c r="J163" i="2"/>
  <c r="S162" i="2"/>
  <c r="R162" i="2"/>
  <c r="Q162" i="2"/>
  <c r="P162" i="2"/>
  <c r="O162" i="2"/>
  <c r="N162" i="2"/>
  <c r="M162" i="2"/>
  <c r="L162" i="2"/>
  <c r="K162" i="2"/>
  <c r="J162" i="2"/>
  <c r="S161" i="2"/>
  <c r="R161" i="2"/>
  <c r="Q161" i="2"/>
  <c r="P161" i="2"/>
  <c r="O161" i="2"/>
  <c r="N161" i="2"/>
  <c r="M161" i="2"/>
  <c r="L161" i="2"/>
  <c r="K161" i="2"/>
  <c r="J161" i="2"/>
  <c r="S141" i="2"/>
  <c r="R141" i="2"/>
  <c r="Q141" i="2"/>
  <c r="P141" i="2"/>
  <c r="O141" i="2"/>
  <c r="N141" i="2"/>
  <c r="M141" i="2"/>
  <c r="L141" i="2"/>
  <c r="K141" i="2"/>
  <c r="J141" i="2"/>
  <c r="S140" i="2"/>
  <c r="R140" i="2"/>
  <c r="Q140" i="2"/>
  <c r="P140" i="2"/>
  <c r="O140" i="2"/>
  <c r="N140" i="2"/>
  <c r="M140" i="2"/>
  <c r="L140" i="2"/>
  <c r="K140" i="2"/>
  <c r="J140" i="2"/>
  <c r="S139" i="2"/>
  <c r="R139" i="2"/>
  <c r="Q139" i="2"/>
  <c r="P139" i="2"/>
  <c r="O139" i="2"/>
  <c r="N139" i="2"/>
  <c r="M139" i="2"/>
  <c r="L139" i="2"/>
  <c r="K139" i="2"/>
  <c r="J139" i="2"/>
  <c r="S119" i="2"/>
  <c r="R119" i="2"/>
  <c r="Q119" i="2"/>
  <c r="P119" i="2"/>
  <c r="O119" i="2"/>
  <c r="N119" i="2"/>
  <c r="M119" i="2"/>
  <c r="L119" i="2"/>
  <c r="K119" i="2"/>
  <c r="J119" i="2"/>
  <c r="S118" i="2"/>
  <c r="R118" i="2"/>
  <c r="Q118" i="2"/>
  <c r="P118" i="2"/>
  <c r="O118" i="2"/>
  <c r="N118" i="2"/>
  <c r="M118" i="2"/>
  <c r="L118" i="2"/>
  <c r="K118" i="2"/>
  <c r="J118" i="2"/>
  <c r="S117" i="2"/>
  <c r="R117" i="2"/>
  <c r="Q117" i="2"/>
  <c r="P117" i="2"/>
  <c r="O117" i="2"/>
  <c r="N117" i="2"/>
  <c r="M117" i="2"/>
  <c r="L117" i="2"/>
  <c r="K117" i="2"/>
  <c r="J117" i="2"/>
  <c r="S97" i="2"/>
  <c r="R97" i="2"/>
  <c r="Q97" i="2"/>
  <c r="P97" i="2"/>
  <c r="O97" i="2"/>
  <c r="N97" i="2"/>
  <c r="M97" i="2"/>
  <c r="L97" i="2"/>
  <c r="K97" i="2"/>
  <c r="J97" i="2"/>
  <c r="S96" i="2"/>
  <c r="R96" i="2"/>
  <c r="Q96" i="2"/>
  <c r="P96" i="2"/>
  <c r="O96" i="2"/>
  <c r="N96" i="2"/>
  <c r="M96" i="2"/>
  <c r="L96" i="2"/>
  <c r="K96" i="2"/>
  <c r="J96" i="2"/>
  <c r="S95" i="2"/>
  <c r="R95" i="2"/>
  <c r="Q95" i="2"/>
  <c r="P95" i="2"/>
  <c r="O95" i="2"/>
  <c r="N95" i="2"/>
  <c r="M95" i="2"/>
  <c r="L95" i="2"/>
  <c r="K95" i="2"/>
  <c r="J95" i="2"/>
  <c r="S75" i="2"/>
  <c r="R75" i="2"/>
  <c r="Q75" i="2"/>
  <c r="P75" i="2"/>
  <c r="O75" i="2"/>
  <c r="N75" i="2"/>
  <c r="M75" i="2"/>
  <c r="L75" i="2"/>
  <c r="K75" i="2"/>
  <c r="J75" i="2"/>
  <c r="S74" i="2"/>
  <c r="R74" i="2"/>
  <c r="Q74" i="2"/>
  <c r="P74" i="2"/>
  <c r="O74" i="2"/>
  <c r="N74" i="2"/>
  <c r="M74" i="2"/>
  <c r="L74" i="2"/>
  <c r="K74" i="2"/>
  <c r="J74" i="2"/>
  <c r="S73" i="2"/>
  <c r="R73" i="2"/>
  <c r="Q73" i="2"/>
  <c r="P73" i="2"/>
  <c r="O73" i="2"/>
  <c r="N73" i="2"/>
  <c r="M73" i="2"/>
  <c r="L73" i="2"/>
  <c r="K73" i="2"/>
  <c r="J73" i="2"/>
  <c r="S53" i="2"/>
  <c r="R53" i="2"/>
  <c r="Q53" i="2"/>
  <c r="P53" i="2"/>
  <c r="O53" i="2"/>
  <c r="N53" i="2"/>
  <c r="M53" i="2"/>
  <c r="L53" i="2"/>
  <c r="K53" i="2"/>
  <c r="J53" i="2"/>
  <c r="S52" i="2"/>
  <c r="R52" i="2"/>
  <c r="Q52" i="2"/>
  <c r="P52" i="2"/>
  <c r="O52" i="2"/>
  <c r="N52" i="2"/>
  <c r="M52" i="2"/>
  <c r="L52" i="2"/>
  <c r="K52" i="2"/>
  <c r="J52" i="2"/>
  <c r="S51" i="2"/>
  <c r="R51" i="2"/>
  <c r="Q51" i="2"/>
  <c r="P51" i="2"/>
  <c r="O51" i="2"/>
  <c r="N51" i="2"/>
  <c r="M51" i="2"/>
  <c r="L51" i="2"/>
  <c r="K51" i="2"/>
  <c r="J51" i="2"/>
  <c r="S31" i="2"/>
  <c r="R31" i="2"/>
  <c r="Q31" i="2"/>
  <c r="P31" i="2"/>
  <c r="O31" i="2"/>
  <c r="N31" i="2"/>
  <c r="M31" i="2"/>
  <c r="L31" i="2"/>
  <c r="K31" i="2"/>
  <c r="J31" i="2"/>
  <c r="S30" i="2"/>
  <c r="R30" i="2"/>
  <c r="Q30" i="2"/>
  <c r="P30" i="2"/>
  <c r="O30" i="2"/>
  <c r="N30" i="2"/>
  <c r="M30" i="2"/>
  <c r="L30" i="2"/>
  <c r="K30" i="2"/>
  <c r="J30" i="2"/>
  <c r="S29" i="2"/>
  <c r="R29" i="2"/>
  <c r="Q29" i="2"/>
  <c r="P29" i="2"/>
  <c r="O29" i="2"/>
  <c r="N29" i="2"/>
  <c r="M29" i="2"/>
  <c r="L29" i="2"/>
  <c r="K29" i="2"/>
  <c r="J29" i="2"/>
  <c r="S9" i="2"/>
  <c r="S8" i="2"/>
  <c r="R9" i="2"/>
  <c r="R8" i="2"/>
  <c r="Q9" i="2"/>
  <c r="Q8" i="2"/>
  <c r="S7" i="2"/>
  <c r="R7" i="2"/>
  <c r="Q7" i="2"/>
  <c r="C13" i="2"/>
  <c r="C95" i="2"/>
  <c r="G95" i="2"/>
  <c r="H95" i="2"/>
  <c r="C96" i="2"/>
  <c r="G96" i="2"/>
  <c r="H96" i="2"/>
  <c r="C97" i="2"/>
  <c r="G97" i="2"/>
  <c r="H97" i="2"/>
  <c r="B99" i="2"/>
  <c r="C101" i="2"/>
  <c r="D101" i="2"/>
  <c r="E101" i="2"/>
  <c r="F101" i="2"/>
  <c r="B103" i="2"/>
  <c r="C105" i="2"/>
  <c r="D105" i="2"/>
  <c r="E105" i="2"/>
  <c r="F105" i="2"/>
  <c r="B107" i="2"/>
  <c r="C109" i="2"/>
  <c r="D109" i="2"/>
  <c r="E109" i="2"/>
  <c r="F109" i="2"/>
  <c r="H36" i="5"/>
  <c r="H37" i="5"/>
  <c r="H38" i="5"/>
  <c r="H43" i="5"/>
  <c r="H44" i="5"/>
  <c r="H49" i="5"/>
  <c r="H50" i="5"/>
  <c r="H51" i="5"/>
  <c r="H56" i="5"/>
  <c r="H57" i="5"/>
  <c r="G227" i="2"/>
  <c r="H227" i="2"/>
  <c r="B231" i="2"/>
  <c r="E233" i="2"/>
  <c r="G249" i="2"/>
  <c r="G250" i="2"/>
  <c r="G251" i="2"/>
  <c r="H339" i="2"/>
  <c r="H338" i="2"/>
  <c r="H337" i="2"/>
  <c r="H251" i="2"/>
  <c r="H250" i="2"/>
  <c r="H249" i="2"/>
  <c r="G163" i="2"/>
  <c r="H163" i="2"/>
  <c r="G162" i="2"/>
  <c r="H162" i="2"/>
  <c r="G161" i="2"/>
  <c r="H161" i="2"/>
  <c r="G74" i="2"/>
  <c r="H74" i="2"/>
  <c r="G75" i="2"/>
  <c r="H75" i="2"/>
  <c r="G73" i="2"/>
  <c r="H73" i="2"/>
  <c r="H295" i="2"/>
  <c r="H294" i="2"/>
  <c r="H293" i="2"/>
  <c r="G207" i="2"/>
  <c r="H207" i="2"/>
  <c r="G206" i="2"/>
  <c r="H206" i="2"/>
  <c r="G205" i="2"/>
  <c r="H205" i="2"/>
  <c r="G119" i="2"/>
  <c r="H119" i="2"/>
  <c r="G118" i="2"/>
  <c r="H118" i="2"/>
  <c r="G117" i="2"/>
  <c r="H117" i="2"/>
  <c r="G30" i="2"/>
  <c r="H30" i="2"/>
  <c r="G31" i="2"/>
  <c r="H31" i="2"/>
  <c r="G29" i="2"/>
  <c r="H29" i="2"/>
  <c r="H273" i="2"/>
  <c r="H272" i="2"/>
  <c r="H271" i="2"/>
  <c r="G185" i="2"/>
  <c r="H185" i="2"/>
  <c r="G184" i="2"/>
  <c r="H184" i="2"/>
  <c r="G183" i="2"/>
  <c r="H183" i="2"/>
  <c r="G8" i="2"/>
  <c r="H8" i="2"/>
  <c r="G9" i="2"/>
  <c r="H9" i="2"/>
  <c r="G7" i="2"/>
  <c r="H7" i="2"/>
  <c r="H317" i="2"/>
  <c r="H316" i="2"/>
  <c r="H315" i="2"/>
  <c r="G141" i="2"/>
  <c r="H141" i="2"/>
  <c r="G140" i="2"/>
  <c r="H140" i="2"/>
  <c r="G139" i="2"/>
  <c r="H139" i="2"/>
  <c r="G53" i="2"/>
  <c r="H53" i="2"/>
  <c r="G52" i="2"/>
  <c r="H52" i="2"/>
  <c r="G51" i="2"/>
  <c r="H51" i="2"/>
  <c r="G229" i="2"/>
  <c r="H229" i="2"/>
  <c r="G228" i="2"/>
  <c r="H228" i="2"/>
  <c r="B33" i="2"/>
  <c r="F332" i="2"/>
  <c r="F244" i="2"/>
  <c r="F156" i="2"/>
  <c r="F310" i="2"/>
  <c r="F222" i="2"/>
  <c r="F134" i="2"/>
  <c r="F288" i="2"/>
  <c r="F200" i="2"/>
  <c r="F112" i="2"/>
  <c r="F266" i="2"/>
  <c r="F178" i="2"/>
  <c r="F90" i="2"/>
  <c r="F68" i="2"/>
  <c r="F46" i="2"/>
  <c r="F24" i="2"/>
  <c r="F2" i="2"/>
  <c r="B41" i="2"/>
  <c r="C43" i="2"/>
  <c r="B59" i="2"/>
  <c r="C61" i="2"/>
  <c r="B129" i="2"/>
  <c r="C131" i="2"/>
  <c r="C149" i="2"/>
  <c r="B217" i="2"/>
  <c r="C219" i="2"/>
  <c r="B235" i="2"/>
  <c r="C237" i="2"/>
  <c r="B305" i="2"/>
  <c r="C307" i="2"/>
  <c r="C325" i="2"/>
  <c r="C337" i="2"/>
  <c r="C338" i="2"/>
  <c r="C339" i="2"/>
  <c r="B341" i="2"/>
  <c r="C343" i="2"/>
  <c r="E343" i="2"/>
  <c r="B345" i="2"/>
  <c r="C347" i="2"/>
  <c r="E347" i="2"/>
  <c r="B349" i="2"/>
  <c r="C351" i="2"/>
  <c r="E351" i="2"/>
  <c r="I332" i="2"/>
  <c r="C315" i="2"/>
  <c r="C316" i="2"/>
  <c r="C317" i="2"/>
  <c r="B319" i="2"/>
  <c r="C321" i="2"/>
  <c r="B327" i="2"/>
  <c r="C329" i="2"/>
  <c r="E329" i="2"/>
  <c r="I310" i="2"/>
  <c r="C293" i="2"/>
  <c r="C294" i="2"/>
  <c r="C295" i="2"/>
  <c r="B297" i="2"/>
  <c r="C299" i="2"/>
  <c r="E299" i="2"/>
  <c r="B301" i="2"/>
  <c r="C303" i="2"/>
  <c r="E303" i="2"/>
  <c r="I288" i="2"/>
  <c r="C271" i="2"/>
  <c r="C272" i="2"/>
  <c r="C273" i="2"/>
  <c r="B275" i="2"/>
  <c r="C277" i="2"/>
  <c r="E277" i="2"/>
  <c r="B279" i="2"/>
  <c r="C281" i="2"/>
  <c r="E281" i="2"/>
  <c r="B283" i="2"/>
  <c r="C285" i="2"/>
  <c r="E285" i="2"/>
  <c r="I266" i="2"/>
  <c r="C249" i="2"/>
  <c r="C250" i="2"/>
  <c r="C251" i="2"/>
  <c r="B253" i="2"/>
  <c r="C255" i="2"/>
  <c r="E255" i="2"/>
  <c r="B257" i="2"/>
  <c r="C259" i="2"/>
  <c r="E259" i="2"/>
  <c r="B261" i="2"/>
  <c r="C263" i="2"/>
  <c r="E263" i="2"/>
  <c r="I244" i="2"/>
  <c r="C227" i="2"/>
  <c r="C228" i="2"/>
  <c r="C229" i="2"/>
  <c r="C233" i="2"/>
  <c r="B239" i="2"/>
  <c r="C241" i="2"/>
  <c r="E241" i="2"/>
  <c r="I222" i="2"/>
  <c r="C205" i="2"/>
  <c r="C206" i="2"/>
  <c r="C207" i="2"/>
  <c r="B209" i="2"/>
  <c r="C211" i="2"/>
  <c r="E211" i="2"/>
  <c r="B213" i="2"/>
  <c r="C215" i="2"/>
  <c r="E215" i="2"/>
  <c r="I200" i="2"/>
  <c r="C183" i="2"/>
  <c r="C184" i="2"/>
  <c r="C185" i="2"/>
  <c r="B187" i="2"/>
  <c r="C189" i="2"/>
  <c r="E189" i="2"/>
  <c r="B191" i="2"/>
  <c r="C193" i="2"/>
  <c r="E193" i="2"/>
  <c r="B195" i="2"/>
  <c r="C197" i="2"/>
  <c r="E197" i="2"/>
  <c r="I178" i="2"/>
  <c r="C161" i="2"/>
  <c r="C162" i="2"/>
  <c r="C163" i="2"/>
  <c r="B165" i="2"/>
  <c r="C167" i="2"/>
  <c r="E167" i="2"/>
  <c r="B169" i="2"/>
  <c r="C171" i="2"/>
  <c r="E171" i="2"/>
  <c r="B173" i="2"/>
  <c r="C175" i="2"/>
  <c r="E175" i="2"/>
  <c r="I156" i="2"/>
  <c r="C139" i="2"/>
  <c r="C140" i="2"/>
  <c r="C141" i="2"/>
  <c r="B143" i="2"/>
  <c r="C145" i="2"/>
  <c r="E145" i="2"/>
  <c r="B151" i="2"/>
  <c r="C153" i="2"/>
  <c r="E153" i="2"/>
  <c r="I134" i="2"/>
  <c r="C117" i="2"/>
  <c r="C118" i="2"/>
  <c r="C119" i="2"/>
  <c r="B121" i="2"/>
  <c r="C123" i="2"/>
  <c r="E123" i="2"/>
  <c r="B125" i="2"/>
  <c r="C127" i="2"/>
  <c r="E127" i="2"/>
  <c r="I112" i="2"/>
  <c r="I90" i="2"/>
  <c r="C73" i="2"/>
  <c r="C74" i="2"/>
  <c r="C75" i="2"/>
  <c r="B77" i="2"/>
  <c r="C79" i="2"/>
  <c r="E79" i="2"/>
  <c r="B81" i="2"/>
  <c r="C83" i="2"/>
  <c r="E83" i="2"/>
  <c r="B85" i="2"/>
  <c r="C87" i="2"/>
  <c r="E87" i="2"/>
  <c r="I68" i="2"/>
  <c r="C51" i="2"/>
  <c r="C52" i="2"/>
  <c r="C53" i="2"/>
  <c r="B55" i="2"/>
  <c r="C57" i="2"/>
  <c r="E57" i="2"/>
  <c r="B63" i="2"/>
  <c r="C65" i="2"/>
  <c r="E65" i="2"/>
  <c r="I46" i="2"/>
  <c r="C29" i="2"/>
  <c r="C30" i="2"/>
  <c r="C31" i="2"/>
  <c r="C35" i="2"/>
  <c r="E35" i="2"/>
  <c r="B37" i="2"/>
  <c r="C39" i="2"/>
  <c r="E39" i="2"/>
  <c r="I24" i="2"/>
  <c r="U332" i="2"/>
  <c r="U310" i="2"/>
  <c r="U288" i="2"/>
  <c r="U266" i="2"/>
  <c r="U244" i="2"/>
  <c r="U222" i="2"/>
  <c r="U200" i="2"/>
  <c r="U178" i="2"/>
  <c r="U156" i="2"/>
  <c r="U134" i="2"/>
  <c r="U112" i="2"/>
  <c r="U90" i="2"/>
  <c r="U68" i="2"/>
  <c r="U46" i="2"/>
  <c r="U24" i="2"/>
  <c r="C7" i="2"/>
  <c r="C8" i="2"/>
  <c r="C9" i="2"/>
  <c r="B11" i="2"/>
  <c r="E13" i="2"/>
  <c r="B15" i="2"/>
  <c r="C17" i="2"/>
  <c r="E17" i="2"/>
  <c r="B19" i="2"/>
  <c r="C21" i="2"/>
  <c r="E21" i="2"/>
  <c r="I2" i="2"/>
  <c r="U2" i="2"/>
  <c r="K13" i="2"/>
  <c r="P9" i="2"/>
  <c r="O9" i="2"/>
  <c r="N9" i="2"/>
  <c r="M9" i="2"/>
  <c r="L9" i="2"/>
  <c r="K9" i="2"/>
  <c r="P8" i="2"/>
  <c r="O8" i="2"/>
  <c r="N8" i="2"/>
  <c r="M8" i="2"/>
  <c r="L8" i="2"/>
  <c r="K8" i="2"/>
  <c r="P7" i="2"/>
  <c r="O7" i="2"/>
  <c r="N7" i="2"/>
  <c r="M7" i="2"/>
  <c r="L7" i="2"/>
  <c r="K7" i="2"/>
  <c r="F17" i="2"/>
  <c r="F13" i="2"/>
  <c r="F21" i="2"/>
  <c r="F35" i="2"/>
  <c r="F39" i="2"/>
  <c r="F43" i="2"/>
  <c r="F57" i="2"/>
  <c r="F61" i="2"/>
  <c r="F65" i="2"/>
  <c r="F79" i="2"/>
  <c r="F83" i="2"/>
  <c r="F87" i="2"/>
  <c r="F123" i="2"/>
  <c r="F127" i="2"/>
  <c r="F131" i="2"/>
  <c r="F145" i="2"/>
  <c r="F149" i="2"/>
  <c r="F153" i="2"/>
  <c r="F167" i="2"/>
  <c r="F171" i="2"/>
  <c r="F175" i="2"/>
  <c r="F189" i="2"/>
  <c r="F193" i="2"/>
  <c r="F197" i="2"/>
  <c r="F211" i="2"/>
  <c r="F215" i="2"/>
  <c r="F219" i="2"/>
  <c r="F233" i="2"/>
  <c r="F237" i="2"/>
  <c r="F241" i="2"/>
  <c r="F255" i="2"/>
  <c r="F259" i="2"/>
  <c r="F263" i="2"/>
  <c r="F277" i="2"/>
  <c r="F281" i="2"/>
  <c r="F285" i="2"/>
  <c r="F299" i="2"/>
  <c r="F303" i="2"/>
  <c r="F307" i="2"/>
  <c r="F321" i="2"/>
  <c r="F325" i="2"/>
  <c r="F329" i="2"/>
  <c r="F343" i="2"/>
  <c r="F347" i="2"/>
  <c r="D13" i="2"/>
  <c r="D17" i="2"/>
  <c r="D21" i="2"/>
  <c r="D35" i="2"/>
  <c r="D39" i="2"/>
  <c r="D43" i="2"/>
  <c r="D57" i="2"/>
  <c r="D61" i="2"/>
  <c r="D65" i="2"/>
  <c r="D79" i="2"/>
  <c r="D83" i="2"/>
  <c r="D87" i="2"/>
  <c r="D131" i="2"/>
  <c r="D127" i="2"/>
  <c r="D123" i="2"/>
  <c r="D145" i="2"/>
  <c r="D149" i="2"/>
  <c r="D153" i="2"/>
  <c r="D167" i="2"/>
  <c r="D171" i="2"/>
  <c r="D175" i="2"/>
  <c r="D189" i="2"/>
  <c r="D193" i="2"/>
  <c r="D197" i="2"/>
  <c r="D211" i="2"/>
  <c r="D215" i="2"/>
  <c r="D219" i="2"/>
  <c r="D233" i="2"/>
  <c r="D237" i="2"/>
  <c r="D241" i="2"/>
  <c r="D255" i="2"/>
  <c r="D259" i="2"/>
  <c r="D263" i="2"/>
  <c r="D277" i="2"/>
  <c r="D281" i="2"/>
  <c r="D285" i="2"/>
  <c r="D299" i="2"/>
  <c r="D303" i="2"/>
  <c r="D307" i="2"/>
  <c r="D321" i="2"/>
  <c r="D325" i="2"/>
  <c r="D329" i="2"/>
  <c r="D343" i="2"/>
  <c r="D347" i="2"/>
  <c r="D351" i="2"/>
  <c r="F351" i="2"/>
  <c r="P13" i="2"/>
  <c r="O13" i="2"/>
  <c r="P131" i="2"/>
  <c r="O131" i="2"/>
  <c r="H28" i="5"/>
  <c r="H27" i="5"/>
  <c r="H26" i="5"/>
  <c r="H14" i="5"/>
  <c r="H9" i="5"/>
  <c r="H21" i="5"/>
  <c r="H22" i="5"/>
  <c r="H20" i="5"/>
  <c r="H16" i="5"/>
  <c r="H15" i="5"/>
  <c r="H10" i="5"/>
  <c r="H8" i="5"/>
  <c r="J13" i="2"/>
  <c r="J9" i="2"/>
  <c r="J8" i="2"/>
  <c r="J131" i="2"/>
  <c r="K131" i="2"/>
  <c r="L131" i="2"/>
  <c r="M131" i="2"/>
  <c r="N131" i="2"/>
  <c r="L13" i="2"/>
  <c r="M13" i="2"/>
  <c r="N13" i="2"/>
</calcChain>
</file>

<file path=xl/comments1.xml><?xml version="1.0" encoding="utf-8"?>
<comments xmlns="http://schemas.openxmlformats.org/spreadsheetml/2006/main">
  <authors>
    <author>Biograf med dem</author>
  </authors>
  <commentList>
    <comment ref="B6" authorId="0" shapeId="0">
      <text>
        <r>
          <rPr>
            <b/>
            <sz val="9"/>
            <color indexed="81"/>
            <rFont val="Tahoma"/>
            <family val="2"/>
          </rPr>
          <t>Antal sæt for de generelle assistance-øvelser</t>
        </r>
      </text>
    </comment>
    <comment ref="C6" authorId="0" shapeId="0">
      <text>
        <r>
          <rPr>
            <b/>
            <sz val="9"/>
            <color indexed="81"/>
            <rFont val="Tahoma"/>
            <family val="2"/>
          </rPr>
          <t>Antal reps for de generelle assistance-øvelser</t>
        </r>
      </text>
    </comment>
    <comment ref="B9" authorId="0" shapeId="0">
      <text>
        <r>
          <rPr>
            <b/>
            <sz val="9"/>
            <color indexed="81"/>
            <rFont val="Tahoma"/>
            <family val="2"/>
          </rPr>
          <t>Antal sæt for maveøvelsen, der ligger om onsdagen og fredag som henholdsvis tredje og anden assistance-øvelse.</t>
        </r>
      </text>
    </comment>
    <comment ref="C9" authorId="0" shapeId="0">
      <text>
        <r>
          <rPr>
            <b/>
            <sz val="9"/>
            <color indexed="81"/>
            <rFont val="Tahoma"/>
            <family val="2"/>
          </rPr>
          <t>Antal reps for maveøvelsen, der ligger om onsdagen og fredag som henholdsvis tredje og anden assistance-øvelse.</t>
        </r>
      </text>
    </comment>
    <comment ref="B38" authorId="0" shapeId="0">
      <text>
        <r>
          <rPr>
            <b/>
            <sz val="9"/>
            <color indexed="81"/>
            <rFont val="Tahoma"/>
            <family val="2"/>
          </rPr>
          <t>Antal sæt for de store øvelser</t>
        </r>
      </text>
    </comment>
  </commentList>
</comments>
</file>

<file path=xl/comments2.xml><?xml version="1.0" encoding="utf-8"?>
<comments xmlns="http://schemas.openxmlformats.org/spreadsheetml/2006/main">
  <authors>
    <author>Biograf med dem</author>
    <author>Christian Oehlers Christensen</author>
  </authors>
  <commentList>
    <comment ref="I2" authorId="0" shapeId="0">
      <text>
        <r>
          <rPr>
            <b/>
            <sz val="9"/>
            <color indexed="81"/>
            <rFont val="Tahoma"/>
            <family val="2"/>
          </rPr>
          <t>Samlet antal reps for dagen.</t>
        </r>
      </text>
    </comment>
    <comment ref="U2" authorId="0" shapeId="0">
      <text>
        <r>
          <rPr>
            <b/>
            <sz val="9"/>
            <color indexed="81"/>
            <rFont val="Tahoma"/>
            <family val="2"/>
          </rPr>
          <t>Samlet antal sæt for dagen.</t>
        </r>
      </text>
    </comment>
    <comment ref="C6" authorId="1" shapeId="0">
      <text>
        <r>
          <rPr>
            <b/>
            <sz val="9"/>
            <color indexed="81"/>
            <rFont val="Calibri"/>
            <family val="2"/>
          </rPr>
          <t>Slå arket Opvarmning eller Opvarmning 2 op. Hvilken du vælger er op til dig.</t>
        </r>
      </text>
    </comment>
    <comment ref="C7" authorId="0" shapeId="0">
      <text>
        <r>
          <rPr>
            <b/>
            <sz val="9"/>
            <color indexed="81"/>
            <rFont val="Tahoma"/>
            <family val="2"/>
          </rPr>
          <t>Sæt</t>
        </r>
      </text>
    </comment>
    <comment ref="E7" authorId="0" shapeId="0">
      <text>
        <r>
          <rPr>
            <b/>
            <sz val="9"/>
            <color indexed="81"/>
            <rFont val="Tahoma"/>
            <family val="2"/>
          </rPr>
          <t>Reps</t>
        </r>
      </text>
    </comment>
    <comment ref="G7" authorId="0" shapeId="0">
      <text>
        <r>
          <rPr>
            <b/>
            <sz val="9"/>
            <color indexed="81"/>
            <rFont val="Tahoma"/>
            <family val="2"/>
          </rPr>
          <t>Procent af dit 1RM</t>
        </r>
      </text>
    </comment>
    <comment ref="H7" authorId="0" shapeId="0">
      <text>
        <r>
          <rPr>
            <b/>
            <sz val="9"/>
            <color indexed="81"/>
            <rFont val="Tahoma"/>
            <family val="2"/>
          </rPr>
          <t>Vægt</t>
        </r>
      </text>
    </comment>
    <comment ref="H95" authorId="0" shapeId="0">
      <text>
        <r>
          <rPr>
            <b/>
            <sz val="9"/>
            <color indexed="81"/>
            <rFont val="Tahoma"/>
            <family val="2"/>
          </rPr>
          <t>Vægt</t>
        </r>
      </text>
    </comment>
    <comment ref="H183" authorId="0" shapeId="0">
      <text>
        <r>
          <rPr>
            <b/>
            <sz val="9"/>
            <color indexed="81"/>
            <rFont val="Tahoma"/>
            <family val="2"/>
          </rPr>
          <t>Vægt</t>
        </r>
      </text>
    </comment>
    <comment ref="H271" authorId="0" shapeId="0">
      <text>
        <r>
          <rPr>
            <b/>
            <sz val="9"/>
            <color indexed="81"/>
            <rFont val="Tahoma"/>
            <family val="2"/>
          </rPr>
          <t>Vægt</t>
        </r>
      </text>
    </comment>
  </commentList>
</comments>
</file>

<file path=xl/comments3.xml><?xml version="1.0" encoding="utf-8"?>
<comments xmlns="http://schemas.openxmlformats.org/spreadsheetml/2006/main">
  <authors>
    <author>Christian Oehlers Christensen</author>
    <author>Biograf med dem</author>
  </authors>
  <commentList>
    <comment ref="G8" authorId="0" shapeId="0">
      <text>
        <r>
          <rPr>
            <b/>
            <sz val="9"/>
            <color indexed="81"/>
            <rFont val="Calibri"/>
            <family val="2"/>
          </rPr>
          <t>Procent af 1RM</t>
        </r>
      </text>
    </comment>
    <comment ref="G14" authorId="0" shapeId="0">
      <text>
        <r>
          <rPr>
            <b/>
            <sz val="9"/>
            <color indexed="81"/>
            <rFont val="Calibri"/>
            <family val="2"/>
          </rPr>
          <t>Procent af 1RM</t>
        </r>
      </text>
    </comment>
    <comment ref="G20" authorId="0" shapeId="0">
      <text>
        <r>
          <rPr>
            <b/>
            <sz val="9"/>
            <color indexed="81"/>
            <rFont val="Calibri"/>
            <family val="2"/>
          </rPr>
          <t>Procent af 1RM</t>
        </r>
      </text>
    </comment>
    <comment ref="G26" authorId="0" shapeId="0">
      <text>
        <r>
          <rPr>
            <b/>
            <sz val="9"/>
            <color indexed="81"/>
            <rFont val="Calibri"/>
            <family val="2"/>
          </rPr>
          <t>Procent af 1RM</t>
        </r>
      </text>
    </comment>
    <comment ref="C35" authorId="0" shapeId="0">
      <text>
        <r>
          <rPr>
            <b/>
            <sz val="9"/>
            <color indexed="81"/>
            <rFont val="Calibri"/>
            <family val="2"/>
          </rPr>
          <t>Sæt</t>
        </r>
        <r>
          <rPr>
            <sz val="9"/>
            <color indexed="81"/>
            <rFont val="Calibri"/>
            <family val="2"/>
          </rPr>
          <t xml:space="preserve">
</t>
        </r>
      </text>
    </comment>
    <comment ref="E35" authorId="0" shapeId="0">
      <text>
        <r>
          <rPr>
            <b/>
            <sz val="9"/>
            <color indexed="81"/>
            <rFont val="Calibri"/>
            <family val="2"/>
          </rPr>
          <t>Reps</t>
        </r>
      </text>
    </comment>
    <comment ref="H35" authorId="1" shapeId="0">
      <text>
        <r>
          <rPr>
            <b/>
            <sz val="9"/>
            <color indexed="81"/>
            <rFont val="Tahoma"/>
            <family val="2"/>
          </rPr>
          <t>Vægt</t>
        </r>
      </text>
    </comment>
    <comment ref="G36" authorId="0" shapeId="0">
      <text>
        <r>
          <rPr>
            <b/>
            <sz val="9"/>
            <color indexed="81"/>
            <rFont val="Calibri"/>
            <family val="2"/>
          </rPr>
          <t>Procent af 1RM</t>
        </r>
      </text>
    </comment>
  </commentList>
</comments>
</file>

<file path=xl/sharedStrings.xml><?xml version="1.0" encoding="utf-8"?>
<sst xmlns="http://schemas.openxmlformats.org/spreadsheetml/2006/main" count="424" uniqueCount="92">
  <si>
    <t>Squat</t>
  </si>
  <si>
    <t>Dødløft</t>
  </si>
  <si>
    <t>OHP</t>
  </si>
  <si>
    <t>Max</t>
  </si>
  <si>
    <t>Benchpress</t>
  </si>
  <si>
    <t>Deadlift</t>
  </si>
  <si>
    <t>x</t>
  </si>
  <si>
    <t>@</t>
  </si>
  <si>
    <t>Opvarmning</t>
  </si>
  <si>
    <t>Afrund til nærmeste</t>
  </si>
  <si>
    <t>enhed(er)</t>
  </si>
  <si>
    <t>--</t>
  </si>
  <si>
    <t>Barbell Bænkpres</t>
  </si>
  <si>
    <t>One Arm Dumbbell Rows</t>
  </si>
  <si>
    <t>Hanging Leg Raises</t>
  </si>
  <si>
    <t>French Press</t>
  </si>
  <si>
    <t>Stang</t>
  </si>
  <si>
    <t>Bænkpres</t>
  </si>
  <si>
    <t>Pause ≈ 1 min</t>
  </si>
  <si>
    <t>Der er 13 mesocycles om året.</t>
  </si>
  <si>
    <t>På den måde stiger du altså 65 kg i squat og dødløft og  32,5 kg i bænkpres og OHP om året.</t>
  </si>
  <si>
    <t>Hvis du i assistance-øvelserne starter med en vægt, kan du efter et par sæt, hvis det er nødvendigt, falde med 2,5 - 5 kg og lave et par sæt mere.</t>
  </si>
  <si>
    <t>Benpres</t>
  </si>
  <si>
    <t>Flyers</t>
  </si>
  <si>
    <t>Hver uge i en mesocycle har forskellige procenter og antal reps - disse forskellige uger kaldes waves. Her ses to mulige wave-skemaer.</t>
  </si>
  <si>
    <t>Uge 1</t>
  </si>
  <si>
    <t>Uge 2</t>
  </si>
  <si>
    <t>Uge 3</t>
  </si>
  <si>
    <t>Uge 4</t>
  </si>
  <si>
    <t>Dips</t>
  </si>
  <si>
    <t>Dumbbell Curls</t>
  </si>
  <si>
    <t>Calf-raises</t>
  </si>
  <si>
    <t>Antal gentagelser og sæt afhænger af dit mål. Sæt antal sæt og reps ind nedenunder:</t>
  </si>
  <si>
    <t>Sæt</t>
  </si>
  <si>
    <t>Reps</t>
  </si>
  <si>
    <t>Alle øvelser ud over de store løft er assistance-øvelser, som du selv vælger, og som skal komplementere de store løft.</t>
  </si>
  <si>
    <t>Efter noget tid kan du variere dine valgte assistance-øvelser. Husk, at den samme muskel ikke skal trænes to dage i træk.</t>
  </si>
  <si>
    <t>Leg Curls</t>
  </si>
  <si>
    <t xml:space="preserve"> </t>
  </si>
  <si>
    <t>Incline Dumbbell Bænkpres</t>
  </si>
  <si>
    <t>Dumbbell Shrugs</t>
  </si>
  <si>
    <r>
      <t xml:space="preserve">Chin-ups </t>
    </r>
    <r>
      <rPr>
        <sz val="8"/>
        <color theme="1"/>
        <rFont val="Calibri"/>
        <family val="2"/>
        <scheme val="minor"/>
      </rPr>
      <t>→</t>
    </r>
    <r>
      <rPr>
        <sz val="11"/>
        <color theme="1"/>
        <rFont val="Calibri"/>
        <family val="2"/>
        <scheme val="minor"/>
      </rPr>
      <t xml:space="preserve"> Close Grip Lat Pulldowns</t>
    </r>
  </si>
  <si>
    <t>I tabellen nedenunder kan du skrive dine øvelser ind på de pågældende dag - du har desuden mulighed for at variere lidt hver anden uge. Det er dog ikke et must.</t>
  </si>
  <si>
    <t>http://www.exrx.net/Lists/Directory.html</t>
  </si>
  <si>
    <t xml:space="preserve"> - Her kan man tjekke nogle øvelser. Vær dog opmærksom på, at dette er ALLE øvelser, også de store.</t>
  </si>
  <si>
    <t>Mandag uge 1 &amp; 3</t>
  </si>
  <si>
    <t>Mandag uge 2 &amp; 4</t>
  </si>
  <si>
    <t>Onsdag uge 1 &amp; 3</t>
  </si>
  <si>
    <t>Onsdag uge 2 &amp; 4</t>
  </si>
  <si>
    <t>Fredag uge 1 &amp; 3</t>
  </si>
  <si>
    <t>Fredag uge 2 &amp; 4</t>
  </si>
  <si>
    <t>Søndag uge 1 &amp; 3</t>
  </si>
  <si>
    <t>Søndag uge 2 &amp; 4</t>
  </si>
  <si>
    <t>Efter hver mesocycle (4 uger) stiger du 2,5 kg i bænkpres og OHP og 5 kg i squat og dødløft.</t>
  </si>
  <si>
    <t>Rammer du et plateau, hvor du ikke kan stige mere uden at faile dine planlagte sæt/reps, anbefales det, at du sætter dit max (i programmet) til 90% af dit faktiske max. Så stiger du ellers, som programmet foreskriver. Dette skulle bryde dit plateau.</t>
  </si>
  <si>
    <t>Reps bodyweight-øvelser</t>
  </si>
  <si>
    <t>Sæt bodyweight-øvelser</t>
  </si>
  <si>
    <t xml:space="preserve">OHP </t>
  </si>
  <si>
    <t>□</t>
  </si>
  <si>
    <t>Hvis man af en eller anden grund vil have flere sæt i de store øvelser, kan man gøre det herunder:</t>
  </si>
  <si>
    <t>Første procenttal</t>
  </si>
  <si>
    <t>Andet procenttal</t>
  </si>
  <si>
    <t>Tredje procenttal</t>
  </si>
  <si>
    <t>Onsdag og fredag har en bodyweight-øvelse i henholdvis tredje og andet modul. De må gerne tages med ekstra vægt på fx. et dip belt.</t>
  </si>
  <si>
    <t>A</t>
  </si>
  <si>
    <t>B</t>
  </si>
  <si>
    <t>Til venstre er en firkant, som sættes ind ved hver øvelse og repræsenterer hvert sæt. De kan krydses af, når du har udført dem i fitness-centret. Så har du altid styr på, hvor du er.</t>
  </si>
  <si>
    <t>Antallet af firkanter tilpasser sig automatisk efter hvor mange sæt, du laver i de givne øvelser.</t>
  </si>
  <si>
    <t>Dag 1</t>
  </si>
  <si>
    <t>Dag 2</t>
  </si>
  <si>
    <t>Dag 3</t>
  </si>
  <si>
    <t>Dag 4</t>
  </si>
  <si>
    <t>Mandag</t>
  </si>
  <si>
    <t>Onsdag</t>
  </si>
  <si>
    <t>Fredag</t>
  </si>
  <si>
    <t>Søndag</t>
  </si>
  <si>
    <t>-</t>
  </si>
  <si>
    <t>Indtast dine maxløft her. Programmet udregner selv alle dine kg ud.</t>
  </si>
  <si>
    <t>Uge 4 - Deload</t>
  </si>
  <si>
    <t>Det sidste sæt i de store øvelser - på nær i uge 4 - skal reppes som planlagt + mere. Det vil sige, at hvis du skal tage 3 reps i det sidste sæt, tager du 3 reps og forsøger at presse flere ud endnu.</t>
  </si>
  <si>
    <t>Du skal dog aldrig reppe til failure. Stop, hvis du kan mærke, at du ikke kan få flere.</t>
  </si>
  <si>
    <t>Vælg enten system A eller B her:</t>
  </si>
  <si>
    <t>A anbefales til gennemsnittet</t>
  </si>
  <si>
    <t>Jeg har fået Excel til at udføre alle beregninger for dig. På overskrifterne med orange baggrund regnes både det samlede antal sæt og det samlede antal reps ud på baggrund af, hvad du har indtastet.</t>
  </si>
  <si>
    <t>Ved siden af øvelserne er der nogle firkanter, der repræsenterer hvert sæt i øvelsen. De er til at krydse af, hvis du har programmet på papir. Hvis du har sat en øvelse til tre sæt, vil der kun være 3 trekanter.</t>
  </si>
  <si>
    <t>Assistance-øvelserne kan du varierer, som du vil. Du kan også fjerne nogle. Når du gør dette, vil øvelsens navn erstattes af en bindestreg og alle tal og firkanter i øvelsen fjernes, så der ikke kan tages fejl.</t>
  </si>
  <si>
    <t>Træningsdagene, som du indtaster, sættes ligeledes ind i programmet automatisk.</t>
  </si>
  <si>
    <t>Inden du går i gang, skal du I de næste fire ark udfylde og ændre bestemte ting, som definerer dit program. Det vil sige træningsdage, antal sæt og reps i assistance-øvelser, hvilket procentskema du vil følge, etc.</t>
  </si>
  <si>
    <t>Intet i selve programmet skal ændres; alt kan ændres gennem de fire ark '1RM', 'Træningsdag', 'Assistance Exercises' og 'Waves'.</t>
  </si>
  <si>
    <t>Nedenunder kan du indstille de dage, du vil træne. Hele dette dokument er baseret på en 4-dages ugebasis. Sørg for, at kun to af dagene er i træk.</t>
  </si>
  <si>
    <t>Opvarmning 2</t>
  </si>
  <si>
    <r>
      <t xml:space="preserve">Vælg, hvis du vil, </t>
    </r>
    <r>
      <rPr>
        <b/>
        <sz val="11"/>
        <color theme="1"/>
        <rFont val="Calibri"/>
        <family val="2"/>
        <scheme val="minor"/>
      </rPr>
      <t>én</t>
    </r>
    <r>
      <rPr>
        <sz val="11"/>
        <color theme="1"/>
        <rFont val="Calibri"/>
        <family val="2"/>
        <scheme val="minor"/>
      </rPr>
      <t xml:space="preserve"> af de følgende opvarmningsrutiner. Disse udføres efter en normal tur på løbebåndet eller lign. Husk også at strække ud.</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</si>
</sst>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
    <numFmt numFmtId="169" formatCode="\-"/>
    <numFmt numFmtId="170" formatCode="\ "/>
    <numFmt numFmtId="172" formatCode="#"/>
    <numFmt numFmtId="173" formatCode="#\+"/>
    <numFmt numFmtId="174" formatCode="#\ &quot;sæt&quot;"/>
    <numFmt numFmtId="175" formatCode="#\+\ &quot;reps&quot;"/>
    <numFmt numFmtId="176" formatCode="0.0\ &quot;kg&quot;"/>
  </numFmts>
  <fonts count="23" x14ac:knownFonts="1">
    <font>
      <sz val="11"/>
      <color theme="1"/>
      <name val="Calibri"/>
      <family val="2"/>
      <scheme val="minor"/>
    </font>
    <font>
      <sz val="10"/>
      <name val="Arial"/>
    </font>
    <font>
      <sz val="12"/>
      <name val="Tahoma"/>
      <family val="2"/>
    </font>
    <font>
      <sz val="9"/>
      <name val="Verdana"/>
      <family val="2"/>
    </font>
    <font>
      <b/>
      <sz val="9"/>
      <color indexed="81"/>
      <name val="Tahoma"/>
      <family val="2"/>
    </font>
    <font>
      <u/>
      <sz val="11"/>
      <color theme="10"/>
      <name val="Calibri"/>
      <family val="2"/>
      <scheme val="minor"/>
    </font>
    <font>
      <u/>
      <sz val="11"/>
      <color theme="11"/>
      <name val="Calibri"/>
      <family val="2"/>
      <scheme val="minor"/>
    </font>
    <font>
      <sz val="11"/>
      <color rgb="FF000000"/>
      <name val="Calibri"/>
      <family val="2"/>
      <scheme val="minor"/>
    </font>
    <font>
      <sz val="9"/>
      <color indexed="81"/>
      <name val="Calibri"/>
      <family val="2"/>
    </font>
    <font>
      <b/>
      <sz val="9"/>
      <color indexed="81"/>
      <name val="Calibri"/>
      <family val="2"/>
    </font>
    <font>
      <b/>
      <sz val="9"/>
      <name val="Tahoma"/>
    </font>
    <font>
      <sz val="9"/>
      <name val="Tahoma"/>
    </font>
    <font>
      <sz val="9"/>
      <color theme="1"/>
      <name val="Tahoma"/>
    </font>
    <font>
      <sz val="11"/>
      <color theme="1"/>
      <name val="Tahoma"/>
      <family val="2"/>
    </font>
    <font>
      <b/>
      <sz val="11"/>
      <color theme="0"/>
      <name val="Calibri"/>
      <family val="2"/>
      <scheme val="minor"/>
    </font>
    <font>
      <b/>
      <sz val="11"/>
      <color theme="1"/>
      <name val="Calibri"/>
      <family val="2"/>
      <scheme val="minor"/>
    </font>
    <font>
      <sz val="8"/>
      <color theme="1"/>
      <name val="Calibri"/>
      <family val="2"/>
      <scheme val="minor"/>
    </font>
    <font>
      <sz val="10"/>
      <name val="Calibri"/>
      <family val="2"/>
    </font>
    <font>
      <sz val="20"/>
      <color theme="1"/>
      <name val="Calibri"/>
      <family val="2"/>
      <scheme val="minor"/>
    </font>
    <font>
      <sz val="11"/>
      <color theme="1"/>
      <name val="Calibri"/>
      <family val="2"/>
    </font>
    <font>
      <sz val="16"/>
      <name val="Arial"/>
      <family val="2"/>
    </font>
    <font>
      <sz val="9"/>
      <color theme="1"/>
      <name val="Verdana"/>
      <family val="2"/>
    </font>
    <font>
      <b/>
      <u/>
      <sz val="14"/>
      <color theme="1"/>
      <name val="Calibri"/>
      <family val="2"/>
      <scheme val="minor"/>
    </font>
  </fonts>
  <fills count="5">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theme="1"/>
        <bgColor theme="1"/>
      </patternFill>
    </fill>
  </fills>
  <borders count="35">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bottom style="thin">
        <color auto="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style="thin">
        <color theme="1"/>
      </top>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style="thin">
        <color theme="1"/>
      </bottom>
      <diagonal/>
    </border>
    <border>
      <left/>
      <right/>
      <top style="medium">
        <color auto="1"/>
      </top>
      <bottom/>
      <diagonal/>
    </border>
    <border>
      <left/>
      <right/>
      <top/>
      <bottom style="medium">
        <color auto="1"/>
      </bottom>
      <diagonal/>
    </border>
  </borders>
  <cellStyleXfs count="55">
    <xf numFmtId="0" fontId="0" fillId="0" borderId="0"/>
    <xf numFmtId="0" fontId="1"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cellStyleXfs>
  <cellXfs count="136">
    <xf numFmtId="0" fontId="0" fillId="0" borderId="0" xfId="0"/>
    <xf numFmtId="0" fontId="0" fillId="0" borderId="0" xfId="0"/>
    <xf numFmtId="0" fontId="0" fillId="0" borderId="0" xfId="0" applyAlignment="1"/>
    <xf numFmtId="0" fontId="1" fillId="0" borderId="0" xfId="1"/>
    <xf numFmtId="0" fontId="0" fillId="0" borderId="10" xfId="0" applyBorder="1"/>
    <xf numFmtId="0" fontId="0" fillId="0" borderId="0" xfId="0" applyBorder="1"/>
    <xf numFmtId="0" fontId="3" fillId="0" borderId="0" xfId="0" applyFont="1"/>
    <xf numFmtId="0" fontId="3" fillId="0" borderId="0" xfId="0" applyFont="1" applyAlignment="1">
      <alignment horizontal="center"/>
    </xf>
    <xf numFmtId="9" fontId="3" fillId="0" borderId="0" xfId="0" applyNumberFormat="1" applyFont="1" applyAlignment="1">
      <alignment horizontal="center"/>
    </xf>
    <xf numFmtId="164" fontId="3" fillId="0" borderId="0" xfId="0" applyNumberFormat="1" applyFont="1" applyAlignment="1">
      <alignment horizontal="right"/>
    </xf>
    <xf numFmtId="0" fontId="3" fillId="0" borderId="20" xfId="0" applyFont="1" applyBorder="1"/>
    <xf numFmtId="0" fontId="3" fillId="0" borderId="0" xfId="0" applyFont="1" applyBorder="1" applyAlignment="1">
      <alignment horizontal="center"/>
    </xf>
    <xf numFmtId="9" fontId="3" fillId="0" borderId="0" xfId="0" applyNumberFormat="1" applyFont="1" applyBorder="1" applyAlignment="1">
      <alignment horizontal="center"/>
    </xf>
    <xf numFmtId="164" fontId="3" fillId="0" borderId="0" xfId="0" applyNumberFormat="1" applyFont="1" applyBorder="1" applyAlignment="1">
      <alignment horizontal="right"/>
    </xf>
    <xf numFmtId="0" fontId="3" fillId="0" borderId="0" xfId="0" applyFont="1" applyBorder="1"/>
    <xf numFmtId="0" fontId="3" fillId="0" borderId="11" xfId="0" applyFont="1" applyBorder="1"/>
    <xf numFmtId="2" fontId="3" fillId="0" borderId="0" xfId="0" applyNumberFormat="1" applyFont="1" applyBorder="1"/>
    <xf numFmtId="0" fontId="3" fillId="0" borderId="21" xfId="0" applyFont="1" applyBorder="1"/>
    <xf numFmtId="9" fontId="3" fillId="0" borderId="7" xfId="0" applyNumberFormat="1" applyFont="1" applyBorder="1" applyAlignment="1">
      <alignment horizontal="right" vertical="center"/>
    </xf>
    <xf numFmtId="0" fontId="3" fillId="0" borderId="7" xfId="0" applyFont="1" applyBorder="1" applyAlignment="1">
      <alignment horizontal="right" vertical="center"/>
    </xf>
    <xf numFmtId="164" fontId="3" fillId="0" borderId="7" xfId="0" applyNumberFormat="1" applyFont="1" applyBorder="1" applyAlignment="1">
      <alignment horizontal="right" vertical="center"/>
    </xf>
    <xf numFmtId="0" fontId="3" fillId="2" borderId="12" xfId="0" applyFont="1" applyFill="1" applyBorder="1" applyAlignment="1">
      <alignment horizontal="left" vertical="center"/>
    </xf>
    <xf numFmtId="0" fontId="3" fillId="2" borderId="12" xfId="0" applyFont="1" applyFill="1" applyBorder="1" applyAlignment="1">
      <alignment horizontal="left" vertical="center"/>
    </xf>
    <xf numFmtId="0" fontId="3" fillId="0" borderId="7" xfId="0" applyFont="1" applyBorder="1" applyAlignment="1">
      <alignment horizontal="center" vertical="center"/>
    </xf>
    <xf numFmtId="0" fontId="3" fillId="2" borderId="13" xfId="0" applyFont="1" applyFill="1" applyBorder="1" applyAlignment="1">
      <alignment horizontal="left" vertical="center"/>
    </xf>
    <xf numFmtId="0" fontId="1" fillId="0" borderId="21" xfId="1" applyBorder="1"/>
    <xf numFmtId="0" fontId="0" fillId="0" borderId="22" xfId="0" applyBorder="1"/>
    <xf numFmtId="0" fontId="1" fillId="0" borderId="0" xfId="1" applyBorder="1"/>
    <xf numFmtId="0" fontId="0" fillId="0" borderId="9" xfId="0" applyBorder="1"/>
    <xf numFmtId="9" fontId="3" fillId="0" borderId="7" xfId="0" quotePrefix="1" applyNumberFormat="1" applyFont="1" applyBorder="1" applyAlignment="1">
      <alignment horizontal="center" vertical="center"/>
    </xf>
    <xf numFmtId="0" fontId="3" fillId="0" borderId="23" xfId="0" applyFont="1" applyBorder="1"/>
    <xf numFmtId="0" fontId="3" fillId="0" borderId="24" xfId="0" applyFont="1" applyBorder="1" applyAlignment="1">
      <alignment horizontal="center"/>
    </xf>
    <xf numFmtId="9" fontId="3" fillId="0" borderId="24" xfId="0" applyNumberFormat="1" applyFont="1" applyBorder="1" applyAlignment="1">
      <alignment horizontal="center"/>
    </xf>
    <xf numFmtId="164" fontId="3" fillId="0" borderId="24" xfId="0" applyNumberFormat="1" applyFont="1" applyBorder="1" applyAlignment="1">
      <alignment horizontal="right"/>
    </xf>
    <xf numFmtId="0" fontId="3" fillId="0" borderId="24" xfId="0" applyFont="1" applyBorder="1"/>
    <xf numFmtId="0" fontId="1" fillId="0" borderId="20" xfId="1" applyBorder="1"/>
    <xf numFmtId="0" fontId="1" fillId="0" borderId="9" xfId="1" applyBorder="1"/>
    <xf numFmtId="0" fontId="1" fillId="0" borderId="10" xfId="1" applyBorder="1"/>
    <xf numFmtId="0" fontId="1" fillId="0" borderId="22" xfId="1" applyBorder="1"/>
    <xf numFmtId="0" fontId="0" fillId="0" borderId="0" xfId="0"/>
    <xf numFmtId="0" fontId="0" fillId="0" borderId="0" xfId="0" applyNumberFormat="1"/>
    <xf numFmtId="0" fontId="3" fillId="0" borderId="13" xfId="0" applyFont="1" applyBorder="1" applyAlignment="1">
      <alignment horizontal="right" vertical="center"/>
    </xf>
    <xf numFmtId="0" fontId="3" fillId="0" borderId="13" xfId="0" applyFont="1" applyBorder="1" applyAlignment="1">
      <alignment horizontal="center" vertical="center"/>
    </xf>
    <xf numFmtId="0" fontId="3" fillId="0" borderId="22" xfId="0" applyFont="1" applyBorder="1" applyAlignment="1">
      <alignment horizontal="right" vertical="center"/>
    </xf>
    <xf numFmtId="0" fontId="3" fillId="0" borderId="25" xfId="0" applyFont="1" applyBorder="1" applyAlignment="1">
      <alignment horizontal="right" vertical="center"/>
    </xf>
    <xf numFmtId="0" fontId="3" fillId="0" borderId="25" xfId="0" applyFont="1" applyBorder="1" applyAlignment="1">
      <alignment horizontal="center" vertical="center"/>
    </xf>
    <xf numFmtId="9" fontId="3" fillId="0" borderId="25" xfId="0" applyNumberFormat="1" applyFont="1" applyBorder="1" applyAlignment="1">
      <alignment horizontal="right" vertical="center"/>
    </xf>
    <xf numFmtId="0" fontId="1" fillId="0" borderId="0" xfId="1" quotePrefix="1"/>
    <xf numFmtId="0" fontId="1" fillId="0" borderId="0" xfId="1"/>
    <xf numFmtId="0" fontId="7" fillId="0" borderId="0" xfId="0" applyFont="1"/>
    <xf numFmtId="1" fontId="11" fillId="0" borderId="4" xfId="1" applyNumberFormat="1" applyFont="1" applyFill="1" applyBorder="1"/>
    <xf numFmtId="1" fontId="11" fillId="0" borderId="14" xfId="1" applyNumberFormat="1" applyFont="1" applyFill="1" applyBorder="1"/>
    <xf numFmtId="0" fontId="12" fillId="0" borderId="8" xfId="0" applyFont="1" applyBorder="1"/>
    <xf numFmtId="0" fontId="3" fillId="2" borderId="12" xfId="0" applyFont="1" applyFill="1" applyBorder="1" applyAlignment="1">
      <alignment horizontal="left" vertical="center"/>
    </xf>
    <xf numFmtId="0" fontId="3" fillId="2" borderId="13" xfId="0" applyFont="1" applyFill="1" applyBorder="1" applyAlignment="1">
      <alignment horizontal="left" vertical="center"/>
    </xf>
    <xf numFmtId="0" fontId="1" fillId="0" borderId="0" xfId="1"/>
    <xf numFmtId="0" fontId="0" fillId="0" borderId="0" xfId="0"/>
    <xf numFmtId="0" fontId="13" fillId="0" borderId="0" xfId="0" applyFont="1"/>
    <xf numFmtId="0" fontId="3" fillId="0" borderId="0" xfId="0" applyFont="1" applyBorder="1" applyAlignment="1">
      <alignment horizontal="right" vertical="center"/>
    </xf>
    <xf numFmtId="0" fontId="3" fillId="0" borderId="0" xfId="0" applyFont="1" applyBorder="1" applyAlignment="1">
      <alignment horizontal="center" vertical="center"/>
    </xf>
    <xf numFmtId="9" fontId="3" fillId="0" borderId="0" xfId="0" applyNumberFormat="1" applyFont="1" applyBorder="1" applyAlignment="1">
      <alignment horizontal="right" vertical="center"/>
    </xf>
    <xf numFmtId="164" fontId="3" fillId="0" borderId="0" xfId="0" applyNumberFormat="1" applyFont="1" applyBorder="1" applyAlignment="1">
      <alignment horizontal="right" vertical="center"/>
    </xf>
    <xf numFmtId="9" fontId="3" fillId="0" borderId="13" xfId="0" applyNumberFormat="1" applyFont="1" applyBorder="1" applyAlignment="1">
      <alignment horizontal="right" vertical="center"/>
    </xf>
    <xf numFmtId="0" fontId="3" fillId="2" borderId="12" xfId="0" applyFont="1" applyFill="1" applyBorder="1" applyAlignment="1">
      <alignment horizontal="left" vertical="center"/>
    </xf>
    <xf numFmtId="0" fontId="3" fillId="2" borderId="13" xfId="0" applyFont="1" applyFill="1" applyBorder="1" applyAlignment="1">
      <alignment horizontal="left" vertical="center"/>
    </xf>
    <xf numFmtId="0" fontId="1" fillId="0" borderId="0" xfId="1"/>
    <xf numFmtId="0" fontId="0" fillId="0" borderId="0" xfId="0"/>
    <xf numFmtId="9" fontId="3" fillId="0" borderId="13" xfId="0" quotePrefix="1" applyNumberFormat="1" applyFont="1" applyBorder="1" applyAlignment="1">
      <alignment horizontal="center" vertical="center"/>
    </xf>
    <xf numFmtId="0" fontId="0" fillId="0" borderId="0" xfId="0" applyAlignment="1">
      <alignment horizontal="center"/>
    </xf>
    <xf numFmtId="0" fontId="0" fillId="0" borderId="0" xfId="0" applyAlignment="1">
      <alignment vertical="center"/>
    </xf>
    <xf numFmtId="1" fontId="10" fillId="2" borderId="1" xfId="1" applyNumberFormat="1" applyFont="1" applyFill="1" applyBorder="1" applyAlignment="1">
      <alignment horizontal="left"/>
    </xf>
    <xf numFmtId="1" fontId="10" fillId="2" borderId="2" xfId="1" applyNumberFormat="1" applyFont="1" applyFill="1" applyBorder="1" applyAlignment="1">
      <alignment horizontal="left"/>
    </xf>
    <xf numFmtId="1" fontId="10" fillId="2" borderId="3" xfId="1" applyNumberFormat="1" applyFont="1" applyFill="1" applyBorder="1" applyAlignment="1">
      <alignment horizontal="left"/>
    </xf>
    <xf numFmtId="0" fontId="3" fillId="0" borderId="5" xfId="0" applyFont="1" applyBorder="1" applyAlignment="1">
      <alignment horizontal="left" vertical="center"/>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2" fillId="3" borderId="17" xfId="0" applyFont="1" applyFill="1" applyBorder="1" applyAlignment="1">
      <alignment horizontal="left"/>
    </xf>
    <xf numFmtId="0" fontId="2" fillId="3" borderId="18" xfId="0" applyFont="1" applyFill="1" applyBorder="1" applyAlignment="1">
      <alignment horizontal="left"/>
    </xf>
    <xf numFmtId="0" fontId="2" fillId="3" borderId="19" xfId="0" applyFont="1" applyFill="1" applyBorder="1" applyAlignment="1">
      <alignment horizontal="left"/>
    </xf>
    <xf numFmtId="0" fontId="3" fillId="2" borderId="5" xfId="0" applyFont="1" applyFill="1" applyBorder="1" applyAlignment="1">
      <alignment horizontal="left" vertical="center"/>
    </xf>
    <xf numFmtId="0" fontId="3" fillId="2" borderId="12" xfId="0" applyFont="1" applyFill="1" applyBorder="1" applyAlignment="1">
      <alignment horizontal="left" vertical="center"/>
    </xf>
    <xf numFmtId="0" fontId="3" fillId="2" borderId="13" xfId="0" applyFont="1" applyFill="1" applyBorder="1" applyAlignment="1">
      <alignment horizontal="left" vertical="center"/>
    </xf>
    <xf numFmtId="0" fontId="0" fillId="0" borderId="0" xfId="0" applyAlignment="1">
      <alignment horizontal="center"/>
    </xf>
    <xf numFmtId="0" fontId="3" fillId="0" borderId="11"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1" fillId="0" borderId="0" xfId="1"/>
    <xf numFmtId="0" fontId="14" fillId="4" borderId="28" xfId="0" applyFont="1" applyFill="1" applyBorder="1"/>
    <xf numFmtId="0" fontId="0" fillId="0" borderId="30" xfId="0" applyFont="1" applyBorder="1"/>
    <xf numFmtId="0" fontId="14" fillId="4" borderId="27" xfId="0" applyFont="1" applyFill="1" applyBorder="1"/>
    <xf numFmtId="0" fontId="0" fillId="0" borderId="30" xfId="0" applyFont="1" applyBorder="1" applyAlignment="1">
      <alignment horizontal="center"/>
    </xf>
    <xf numFmtId="0" fontId="0" fillId="0" borderId="31" xfId="0" applyFont="1" applyBorder="1" applyAlignment="1">
      <alignment horizontal="center"/>
    </xf>
    <xf numFmtId="0" fontId="14" fillId="4" borderId="26" xfId="0" applyFont="1" applyFill="1" applyBorder="1" applyAlignment="1">
      <alignment horizontal="center"/>
    </xf>
    <xf numFmtId="0" fontId="14" fillId="4" borderId="28" xfId="0" applyFont="1" applyFill="1" applyBorder="1" applyAlignment="1">
      <alignment horizontal="center"/>
    </xf>
    <xf numFmtId="0" fontId="0" fillId="0" borderId="29" xfId="0" applyFont="1" applyBorder="1"/>
    <xf numFmtId="0" fontId="0" fillId="0" borderId="26" xfId="0" applyFont="1" applyBorder="1"/>
    <xf numFmtId="0" fontId="5" fillId="0" borderId="0" xfId="54"/>
    <xf numFmtId="2" fontId="0" fillId="0" borderId="0" xfId="0" applyNumberFormat="1"/>
    <xf numFmtId="0" fontId="0" fillId="0" borderId="7" xfId="0" applyFont="1" applyBorder="1"/>
    <xf numFmtId="0" fontId="0" fillId="0" borderId="32" xfId="0" applyFont="1" applyBorder="1"/>
    <xf numFmtId="169" fontId="0" fillId="0" borderId="0" xfId="0" applyNumberFormat="1"/>
    <xf numFmtId="169" fontId="3" fillId="2" borderId="5" xfId="0" applyNumberFormat="1" applyFont="1" applyFill="1" applyBorder="1" applyAlignment="1">
      <alignment horizontal="left" vertical="center"/>
    </xf>
    <xf numFmtId="0" fontId="17" fillId="0" borderId="0" xfId="1" applyFont="1"/>
    <xf numFmtId="170" fontId="1" fillId="0" borderId="0" xfId="1" applyNumberFormat="1"/>
    <xf numFmtId="172" fontId="3" fillId="0" borderId="7" xfId="0" applyNumberFormat="1" applyFont="1" applyBorder="1" applyAlignment="1">
      <alignment horizontal="right" vertical="center"/>
    </xf>
    <xf numFmtId="172" fontId="3" fillId="0" borderId="7" xfId="0" applyNumberFormat="1" applyFont="1" applyBorder="1" applyAlignment="1">
      <alignment horizontal="center" vertical="center"/>
    </xf>
    <xf numFmtId="0" fontId="19" fillId="0" borderId="0" xfId="0" applyFont="1"/>
    <xf numFmtId="9" fontId="0" fillId="0" borderId="0" xfId="0" applyNumberFormat="1" applyAlignment="1">
      <alignment horizontal="left" vertical="center"/>
    </xf>
    <xf numFmtId="9" fontId="21" fillId="0" borderId="7" xfId="0" applyNumberFormat="1" applyFont="1" applyBorder="1" applyAlignment="1">
      <alignment horizontal="right" vertical="center"/>
    </xf>
    <xf numFmtId="176" fontId="3" fillId="0" borderId="7" xfId="0" applyNumberFormat="1" applyFont="1" applyBorder="1" applyAlignment="1">
      <alignment horizontal="right" vertical="center"/>
    </xf>
    <xf numFmtId="173" fontId="3" fillId="0" borderId="7" xfId="0" applyNumberFormat="1" applyFont="1" applyBorder="1" applyAlignment="1">
      <alignment horizontal="center" vertical="center"/>
    </xf>
    <xf numFmtId="0" fontId="0" fillId="0" borderId="7" xfId="0" applyBorder="1" applyAlignment="1">
      <alignment vertical="center"/>
    </xf>
    <xf numFmtId="0" fontId="0" fillId="0" borderId="7" xfId="0" applyBorder="1" applyAlignment="1">
      <alignment horizontal="center" vertical="center"/>
    </xf>
    <xf numFmtId="0" fontId="0" fillId="0" borderId="22" xfId="0" applyBorder="1" applyAlignment="1">
      <alignment vertical="center"/>
    </xf>
    <xf numFmtId="0" fontId="0" fillId="0" borderId="22" xfId="0" applyBorder="1" applyAlignment="1">
      <alignment horizontal="center" vertical="center"/>
    </xf>
    <xf numFmtId="0" fontId="2" fillId="3" borderId="18" xfId="0" applyFont="1" applyFill="1" applyBorder="1" applyAlignment="1">
      <alignment vertical="center"/>
    </xf>
    <xf numFmtId="175" fontId="2" fillId="3" borderId="18" xfId="0" applyNumberFormat="1" applyFont="1" applyFill="1" applyBorder="1" applyAlignment="1">
      <alignment horizontal="left" vertical="center"/>
    </xf>
    <xf numFmtId="174" fontId="2" fillId="3" borderId="19" xfId="0" applyNumberFormat="1" applyFont="1" applyFill="1" applyBorder="1" applyAlignment="1">
      <alignment horizontal="left" vertical="center"/>
    </xf>
    <xf numFmtId="0" fontId="2" fillId="3" borderId="18" xfId="0" applyFont="1" applyFill="1" applyBorder="1" applyAlignment="1">
      <alignment horizontal="center" vertical="center"/>
    </xf>
    <xf numFmtId="0" fontId="2" fillId="3" borderId="17" xfId="0" applyFont="1" applyFill="1" applyBorder="1" applyAlignment="1">
      <alignment vertical="center"/>
    </xf>
    <xf numFmtId="0" fontId="0" fillId="0" borderId="0" xfId="0" applyAlignment="1">
      <alignment horizontal="center" vertical="center"/>
    </xf>
    <xf numFmtId="2" fontId="11" fillId="0" borderId="5" xfId="1" applyNumberFormat="1" applyFont="1" applyFill="1" applyBorder="1" applyAlignment="1" applyProtection="1">
      <alignment horizontal="center"/>
      <protection locked="0"/>
    </xf>
    <xf numFmtId="2" fontId="11" fillId="0" borderId="6" xfId="1" applyNumberFormat="1" applyFont="1" applyFill="1" applyBorder="1" applyAlignment="1" applyProtection="1">
      <alignment horizontal="center"/>
      <protection locked="0"/>
    </xf>
    <xf numFmtId="2" fontId="12" fillId="0" borderId="15" xfId="0" applyNumberFormat="1" applyFont="1" applyBorder="1" applyAlignment="1">
      <alignment horizontal="center"/>
    </xf>
    <xf numFmtId="2" fontId="12" fillId="0" borderId="16" xfId="0" applyNumberFormat="1" applyFont="1" applyBorder="1" applyAlignment="1">
      <alignment horizontal="center"/>
    </xf>
    <xf numFmtId="0" fontId="20" fillId="0" borderId="17" xfId="1" applyFont="1" applyBorder="1" applyAlignment="1">
      <alignment horizontal="center" vertical="center"/>
    </xf>
    <xf numFmtId="0" fontId="20" fillId="0" borderId="19" xfId="1" applyFont="1" applyBorder="1" applyAlignment="1">
      <alignment horizontal="center" vertical="center"/>
    </xf>
    <xf numFmtId="0" fontId="0" fillId="0" borderId="34" xfId="0" applyBorder="1" applyAlignment="1">
      <alignment horizontal="center"/>
    </xf>
    <xf numFmtId="0" fontId="0" fillId="0" borderId="33" xfId="0" applyBorder="1" applyAlignment="1">
      <alignment horizontal="center"/>
    </xf>
    <xf numFmtId="0" fontId="2" fillId="3" borderId="17" xfId="0" applyFont="1" applyFill="1" applyBorder="1" applyAlignment="1">
      <alignment horizontal="left" vertical="center"/>
    </xf>
    <xf numFmtId="0" fontId="2" fillId="3" borderId="18" xfId="0" applyFont="1" applyFill="1" applyBorder="1" applyAlignment="1">
      <alignment horizontal="left" vertical="center"/>
    </xf>
    <xf numFmtId="0" fontId="2" fillId="3" borderId="19" xfId="0" applyFont="1" applyFill="1" applyBorder="1" applyAlignment="1">
      <alignment horizontal="left" vertical="center"/>
    </xf>
    <xf numFmtId="0" fontId="22" fillId="0" borderId="0" xfId="0" applyFont="1"/>
    <xf numFmtId="9" fontId="0" fillId="0" borderId="0" xfId="0" applyNumberFormat="1" applyAlignment="1">
      <alignment horizontal="center" vertical="center"/>
    </xf>
    <xf numFmtId="175" fontId="2" fillId="3" borderId="18" xfId="0" applyNumberFormat="1" applyFont="1" applyFill="1" applyBorder="1" applyAlignment="1">
      <alignment horizontal="left" vertical="center"/>
    </xf>
    <xf numFmtId="0" fontId="18" fillId="0" borderId="0" xfId="0" applyFont="1" applyAlignment="1">
      <alignment horizontal="center"/>
    </xf>
  </cellXfs>
  <cellStyles count="55">
    <cellStyle name="Besøgt link" xfId="3" builtinId="9" hidden="1"/>
    <cellStyle name="Besøgt link" xfId="5" builtinId="9" hidden="1"/>
    <cellStyle name="Besøgt link" xfId="7" builtinId="9" hidden="1"/>
    <cellStyle name="Besøgt link" xfId="9" builtinId="9" hidden="1"/>
    <cellStyle name="Besøgt link" xfId="11" builtinId="9" hidden="1"/>
    <cellStyle name="Besøgt link" xfId="13" builtinId="9" hidden="1"/>
    <cellStyle name="Besøgt link" xfId="15" builtinId="9" hidden="1"/>
    <cellStyle name="Besøgt link" xfId="17" builtinId="9" hidden="1"/>
    <cellStyle name="Besøgt link" xfId="19" builtinId="9" hidden="1"/>
    <cellStyle name="Besøgt link" xfId="21" builtinId="9" hidden="1"/>
    <cellStyle name="Besøgt link" xfId="23" builtinId="9" hidden="1"/>
    <cellStyle name="Besøgt link" xfId="25" builtinId="9" hidden="1"/>
    <cellStyle name="Besøgt link" xfId="27" builtinId="9" hidden="1"/>
    <cellStyle name="Besøgt link" xfId="29" builtinId="9" hidden="1"/>
    <cellStyle name="Besøgt link" xfId="31" builtinId="9" hidden="1"/>
    <cellStyle name="Besøgt link" xfId="33" builtinId="9" hidden="1"/>
    <cellStyle name="Besøgt link" xfId="35" builtinId="9" hidden="1"/>
    <cellStyle name="Besøgt link" xfId="37" builtinId="9" hidden="1"/>
    <cellStyle name="Besøgt link" xfId="39" builtinId="9" hidden="1"/>
    <cellStyle name="Besøgt link" xfId="41" builtinId="9" hidden="1"/>
    <cellStyle name="Besøgt link" xfId="43" builtinId="9" hidden="1"/>
    <cellStyle name="Besøgt link" xfId="45" builtinId="9" hidden="1"/>
    <cellStyle name="Besøgt link" xfId="47" builtinId="9" hidden="1"/>
    <cellStyle name="Besøgt link" xfId="49" builtinId="9" hidden="1"/>
    <cellStyle name="Besøgt link" xfId="51" builtinId="9" hidden="1"/>
    <cellStyle name="Besøgt link" xfId="53" builtinId="9" hidden="1"/>
    <cellStyle name="Link" xfId="2" builtinId="8" hidden="1"/>
    <cellStyle name="Link" xfId="4" builtinId="8" hidden="1"/>
    <cellStyle name="Link" xfId="6" builtinId="8" hidden="1"/>
    <cellStyle name="Link" xfId="8" builtinId="8" hidden="1"/>
    <cellStyle name="Link" xfId="10" builtinId="8" hidden="1"/>
    <cellStyle name="Link" xfId="12" builtinId="8" hidden="1"/>
    <cellStyle name="Link" xfId="14" builtinId="8" hidden="1"/>
    <cellStyle name="Link" xfId="16" builtinId="8" hidden="1"/>
    <cellStyle name="Link" xfId="18" builtinId="8" hidden="1"/>
    <cellStyle name="Link" xfId="20" builtinId="8" hidden="1"/>
    <cellStyle name="Link" xfId="22" builtinId="8" hidden="1"/>
    <cellStyle name="Link" xfId="24" builtinId="8" hidden="1"/>
    <cellStyle name="Link" xfId="26" builtinId="8" hidden="1"/>
    <cellStyle name="Link" xfId="28" builtinId="8" hidden="1"/>
    <cellStyle name="Link" xfId="30" builtinId="8" hidden="1"/>
    <cellStyle name="Link" xfId="32" builtinId="8" hidden="1"/>
    <cellStyle name="Link" xfId="34" builtinId="8" hidden="1"/>
    <cellStyle name="Link" xfId="36" builtinId="8" hidden="1"/>
    <cellStyle name="Link" xfId="38" builtinId="8" hidden="1"/>
    <cellStyle name="Link" xfId="40" builtinId="8" hidden="1"/>
    <cellStyle name="Link" xfId="42" builtinId="8" hidden="1"/>
    <cellStyle name="Link" xfId="44" builtinId="8" hidden="1"/>
    <cellStyle name="Link" xfId="46" builtinId="8" hidden="1"/>
    <cellStyle name="Link" xfId="48" builtinId="8" hidden="1"/>
    <cellStyle name="Link" xfId="50" builtinId="8" hidden="1"/>
    <cellStyle name="Link" xfId="52" builtinId="8" hidden="1"/>
    <cellStyle name="Link" xfId="54" builtinId="8"/>
    <cellStyle name="Normal" xfId="0" builtinId="0"/>
    <cellStyle name="Normal_Ark1" xfId="1"/>
  </cellStyles>
  <dxfs count="27">
    <dxf>
      <numFmt numFmtId="13" formatCode="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3" formatCode="0%"/>
      <alignment horizontal="center" vertical="center" textRotation="0" wrapText="0" indent="0" justifyLastLine="0" shrinkToFit="0" readingOrder="0"/>
    </dxf>
    <dxf>
      <numFmt numFmtId="13" formatCode="0%"/>
      <alignment horizontal="center" vertical="center" textRotation="0" wrapText="0" indent="0" justifyLastLine="0" shrinkToFit="0" readingOrder="0"/>
    </dxf>
    <dxf>
      <numFmt numFmtId="13" formatCode="0%"/>
      <alignment horizontal="center" vertical="center" textRotation="0" wrapText="0" indent="0" justifyLastLine="0" shrinkToFit="0" readingOrder="0"/>
    </dxf>
    <dxf>
      <numFmt numFmtId="13" formatCode="0%"/>
      <alignment horizontal="center" vertical="center" textRotation="0" wrapText="0" indent="0" justifyLastLine="0" shrinkToFit="0" readingOrder="0"/>
    </dxf>
    <dxf>
      <numFmt numFmtId="13" formatCode="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3" formatCode="0%"/>
      <alignment horizontal="center" vertical="center" textRotation="0" wrapText="0" indent="0" justifyLastLine="0" shrinkToFit="0" readingOrder="0"/>
    </dxf>
    <dxf>
      <numFmt numFmtId="13" formatCode="0%"/>
      <alignment horizontal="center" vertical="center" textRotation="0" wrapText="0" indent="0" justifyLastLine="0" shrinkToFit="0" readingOrder="0"/>
    </dxf>
    <dxf>
      <numFmt numFmtId="13" formatCode="0%"/>
      <alignment horizontal="center" vertical="center" textRotation="0" wrapText="0" indent="0" justifyLastLine="0" shrinkToFit="0" readingOrder="0"/>
    </dxf>
    <dxf>
      <numFmt numFmtId="13" formatCode="0%"/>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id="1" name="Tabel2" displayName="Tabel2" ref="B6:C7" totalsRowShown="0" headerRowDxfId="26" dataDxfId="25">
  <autoFilter ref="B6:C7">
    <filterColumn colId="0" hiddenButton="1"/>
    <filterColumn colId="1" hiddenButton="1"/>
  </autoFilter>
  <tableColumns count="2">
    <tableColumn id="1" name="Sæt" dataDxfId="24"/>
    <tableColumn id="2" name="Reps" dataDxfId="23"/>
  </tableColumns>
  <tableStyleInfo name="TableStyleLight8" showFirstColumn="0" showLastColumn="0" showRowStripes="1" showColumnStripes="0"/>
</table>
</file>

<file path=xl/tables/table2.xml><?xml version="1.0" encoding="utf-8"?>
<table xmlns="http://schemas.openxmlformats.org/spreadsheetml/2006/main" id="2" name="Tabel3" displayName="Tabel3" ref="B16:C19">
  <autoFilter ref="B16:C19">
    <filterColumn colId="0" hiddenButton="1"/>
    <filterColumn colId="1" hiddenButton="1"/>
  </autoFilter>
  <tableColumns count="2">
    <tableColumn id="1" name="Mandag uge 1 &amp; 3" totalsRowLabel="Total"/>
    <tableColumn id="2" name="Mandag uge 2 &amp; 4" totalsRowFunction="count"/>
  </tableColumns>
  <tableStyleInfo name="TableStyleLight8" showFirstColumn="0" showLastColumn="0" showRowStripes="1" showColumnStripes="1"/>
</table>
</file>

<file path=xl/tables/table3.xml><?xml version="1.0" encoding="utf-8"?>
<table xmlns="http://schemas.openxmlformats.org/spreadsheetml/2006/main" id="6" name="Tabel27" displayName="Tabel27" ref="B39:B40" totalsRowShown="0" headerRowDxfId="22" dataDxfId="21">
  <autoFilter ref="B39:B40">
    <filterColumn colId="0" hiddenButton="1"/>
  </autoFilter>
  <tableColumns count="1">
    <tableColumn id="1" name="Første procenttal" dataDxfId="20"/>
  </tableColumns>
  <tableStyleInfo name="TableStyleLight8" showFirstColumn="0" showLastColumn="0" showRowStripes="1" showColumnStripes="0"/>
</table>
</file>

<file path=xl/tables/table4.xml><?xml version="1.0" encoding="utf-8"?>
<table xmlns="http://schemas.openxmlformats.org/spreadsheetml/2006/main" id="7" name="Tabel278" displayName="Tabel278" ref="B42:B43" totalsRowShown="0" headerRowDxfId="19" dataDxfId="18">
  <autoFilter ref="B42:B43">
    <filterColumn colId="0" hiddenButton="1"/>
  </autoFilter>
  <tableColumns count="1">
    <tableColumn id="1" name="Andet procenttal" dataDxfId="17"/>
  </tableColumns>
  <tableStyleInfo name="TableStyleLight8" showFirstColumn="0" showLastColumn="0" showRowStripes="1" showColumnStripes="0"/>
</table>
</file>

<file path=xl/tables/table5.xml><?xml version="1.0" encoding="utf-8"?>
<table xmlns="http://schemas.openxmlformats.org/spreadsheetml/2006/main" id="8" name="Tabel279" displayName="Tabel279" ref="B45:B46" totalsRowShown="0" headerRowDxfId="16" dataDxfId="15">
  <autoFilter ref="B45:B46">
    <filterColumn colId="0" hiddenButton="1"/>
  </autoFilter>
  <tableColumns count="1">
    <tableColumn id="1" name="Tredje procenttal" dataDxfId="14"/>
  </tableColumns>
  <tableStyleInfo name="TableStyleLight8" showFirstColumn="0" showLastColumn="0" showRowStripes="1" showColumnStripes="0"/>
</table>
</file>

<file path=xl/tables/table6.xml><?xml version="1.0" encoding="utf-8"?>
<table xmlns="http://schemas.openxmlformats.org/spreadsheetml/2006/main" id="3" name="Tabel1" displayName="Tabel1" ref="B6:E9" headerRowDxfId="9" dataDxfId="7" totalsRowDxfId="8">
  <autoFilter ref="B6:E9">
    <filterColumn colId="0" hiddenButton="1"/>
    <filterColumn colId="1" hiddenButton="1"/>
    <filterColumn colId="2" hiddenButton="1"/>
    <filterColumn colId="3" hiddenButton="1"/>
  </autoFilter>
  <tableColumns count="4">
    <tableColumn id="1" name="Uge 1" totalsRowLabel="Total" dataDxfId="13"/>
    <tableColumn id="2" name="Uge 2" dataDxfId="12"/>
    <tableColumn id="3" name="Uge 3" dataDxfId="11"/>
    <tableColumn id="4" name="Uge 4 - Deload" totalsRowFunction="count" dataDxfId="10"/>
  </tableColumns>
  <tableStyleInfo name="TableStyleLight8" showFirstColumn="0" showLastColumn="0" showRowStripes="1" showColumnStripes="1"/>
</table>
</file>

<file path=xl/tables/table7.xml><?xml version="1.0" encoding="utf-8"?>
<table xmlns="http://schemas.openxmlformats.org/spreadsheetml/2006/main" id="5" name="Tabel16" displayName="Tabel16" ref="B13:E16" headerRowDxfId="2" dataDxfId="0" totalsRowDxfId="1">
  <autoFilter ref="B13:E16">
    <filterColumn colId="0" hiddenButton="1"/>
    <filterColumn colId="1" hiddenButton="1"/>
    <filterColumn colId="2" hiddenButton="1"/>
    <filterColumn colId="3" hiddenButton="1"/>
  </autoFilter>
  <tableColumns count="4">
    <tableColumn id="1" name="Uge 1" totalsRowLabel="Total" dataDxfId="6"/>
    <tableColumn id="2" name="Uge 2" dataDxfId="5"/>
    <tableColumn id="3" name="Uge 3" dataDxfId="4"/>
    <tableColumn id="4" name="Uge 4 - Deload" totalsRowFunction="count" dataDxfId="3"/>
  </tableColumns>
  <tableStyleInfo name="TableStyleLight8" showFirstColumn="0" showLastColumn="0" showRowStripes="1" showColumnStripes="1"/>
</table>
</file>

<file path=xl/theme/theme1.xml><?xml version="1.0" encoding="utf-8"?>
<a:theme xmlns:a="http://schemas.openxmlformats.org/drawingml/2006/main" name="Office-tema">
  <a:themeElements>
    <a:clrScheme name="Kont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ontor">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ont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1.vml"/><Relationship Id="rId7" Type="http://schemas.openxmlformats.org/officeDocument/2006/relationships/table" Target="../tables/table4.xml"/><Relationship Id="rId2" Type="http://schemas.openxmlformats.org/officeDocument/2006/relationships/printerSettings" Target="../printerSettings/printerSettings2.bin"/><Relationship Id="rId1" Type="http://schemas.openxmlformats.org/officeDocument/2006/relationships/hyperlink" Target="http://www.exrx.net/Lists/Directory.html" TargetMode="External"/><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table" Target="../tables/table6.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2:A8"/>
  <sheetViews>
    <sheetView tabSelected="1" workbookViewId="0">
      <selection activeCell="A10" sqref="A10"/>
    </sheetView>
  </sheetViews>
  <sheetFormatPr defaultRowHeight="15" x14ac:dyDescent="0.25"/>
  <sheetData>
    <row r="2" spans="1:1" x14ac:dyDescent="0.25">
      <c r="A2" t="s">
        <v>87</v>
      </c>
    </row>
    <row r="3" spans="1:1" x14ac:dyDescent="0.25">
      <c r="A3" t="s">
        <v>83</v>
      </c>
    </row>
    <row r="4" spans="1:1" x14ac:dyDescent="0.25">
      <c r="A4" t="s">
        <v>84</v>
      </c>
    </row>
    <row r="5" spans="1:1" x14ac:dyDescent="0.25">
      <c r="A5" t="s">
        <v>85</v>
      </c>
    </row>
    <row r="6" spans="1:1" x14ac:dyDescent="0.25">
      <c r="A6" t="s">
        <v>86</v>
      </c>
    </row>
    <row r="8" spans="1:1" ht="18.75" x14ac:dyDescent="0.3">
      <c r="A8" s="132" t="s">
        <v>88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zoomScale="125" zoomScaleNormal="125" zoomScalePageLayoutView="125" workbookViewId="0">
      <selection activeCell="C9" sqref="C9"/>
    </sheetView>
  </sheetViews>
  <sheetFormatPr defaultColWidth="8.85546875" defaultRowHeight="15" x14ac:dyDescent="0.25"/>
  <cols>
    <col min="1" max="1" width="8.28515625" customWidth="1"/>
  </cols>
  <sheetData>
    <row r="1" spans="1:8" x14ac:dyDescent="0.25">
      <c r="D1" s="2"/>
    </row>
    <row r="2" spans="1:8" x14ac:dyDescent="0.25">
      <c r="A2" t="s">
        <v>77</v>
      </c>
    </row>
    <row r="3" spans="1:8" ht="15.75" thickBot="1" x14ac:dyDescent="0.3"/>
    <row r="4" spans="1:8" x14ac:dyDescent="0.25">
      <c r="B4" s="70" t="s">
        <v>3</v>
      </c>
      <c r="C4" s="71"/>
      <c r="D4" s="72"/>
    </row>
    <row r="5" spans="1:8" x14ac:dyDescent="0.25">
      <c r="B5" s="50" t="s">
        <v>4</v>
      </c>
      <c r="C5" s="121">
        <v>1</v>
      </c>
      <c r="D5" s="122"/>
      <c r="H5" s="97"/>
    </row>
    <row r="6" spans="1:8" x14ac:dyDescent="0.25">
      <c r="B6" s="50" t="s">
        <v>0</v>
      </c>
      <c r="C6" s="121">
        <v>1</v>
      </c>
      <c r="D6" s="122"/>
    </row>
    <row r="7" spans="1:8" x14ac:dyDescent="0.25">
      <c r="B7" s="51" t="s">
        <v>5</v>
      </c>
      <c r="C7" s="121">
        <v>1</v>
      </c>
      <c r="D7" s="122"/>
    </row>
    <row r="8" spans="1:8" ht="15.75" thickBot="1" x14ac:dyDescent="0.3">
      <c r="B8" s="52" t="s">
        <v>2</v>
      </c>
      <c r="C8" s="123">
        <v>1</v>
      </c>
      <c r="D8" s="124"/>
    </row>
  </sheetData>
  <mergeCells count="5">
    <mergeCell ref="C5:D5"/>
    <mergeCell ref="C6:D6"/>
    <mergeCell ref="B4:D4"/>
    <mergeCell ref="C7:D7"/>
    <mergeCell ref="C8:D8"/>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7"/>
  <sheetViews>
    <sheetView workbookViewId="0">
      <selection activeCell="F9" sqref="F9"/>
    </sheetView>
  </sheetViews>
  <sheetFormatPr defaultRowHeight="15" x14ac:dyDescent="0.25"/>
  <cols>
    <col min="3" max="3" width="10.7109375" customWidth="1"/>
  </cols>
  <sheetData>
    <row r="2" spans="1:3" ht="18" customHeight="1" x14ac:dyDescent="0.25">
      <c r="A2" t="s">
        <v>89</v>
      </c>
    </row>
    <row r="3" spans="1:3" ht="18" customHeight="1" x14ac:dyDescent="0.25"/>
    <row r="4" spans="1:3" ht="18" customHeight="1" x14ac:dyDescent="0.25">
      <c r="B4" s="111" t="s">
        <v>68</v>
      </c>
      <c r="C4" s="112" t="s">
        <v>72</v>
      </c>
    </row>
    <row r="5" spans="1:3" ht="18" customHeight="1" x14ac:dyDescent="0.25">
      <c r="B5" s="111" t="s">
        <v>69</v>
      </c>
      <c r="C5" s="112" t="s">
        <v>73</v>
      </c>
    </row>
    <row r="6" spans="1:3" x14ac:dyDescent="0.25">
      <c r="B6" s="111" t="s">
        <v>70</v>
      </c>
      <c r="C6" s="112" t="s">
        <v>74</v>
      </c>
    </row>
    <row r="7" spans="1:3" x14ac:dyDescent="0.25">
      <c r="B7" s="113" t="s">
        <v>71</v>
      </c>
      <c r="C7" s="114" t="s">
        <v>75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184"/>
  <sheetViews>
    <sheetView zoomScaleNormal="100" workbookViewId="0">
      <selection activeCell="E9" sqref="E9"/>
    </sheetView>
  </sheetViews>
  <sheetFormatPr defaultRowHeight="15" x14ac:dyDescent="0.25"/>
  <cols>
    <col min="2" max="4" width="34.5703125" customWidth="1"/>
    <col min="5" max="5" width="43.85546875" customWidth="1"/>
    <col min="6" max="9" width="11" customWidth="1"/>
  </cols>
  <sheetData>
    <row r="1" spans="1:9" x14ac:dyDescent="0.25">
      <c r="I1" t="s">
        <v>38</v>
      </c>
    </row>
    <row r="2" spans="1:9" x14ac:dyDescent="0.25">
      <c r="A2" t="s">
        <v>35</v>
      </c>
    </row>
    <row r="3" spans="1:9" x14ac:dyDescent="0.25">
      <c r="A3" t="s">
        <v>63</v>
      </c>
    </row>
    <row r="4" spans="1:9" x14ac:dyDescent="0.25">
      <c r="A4" t="s">
        <v>32</v>
      </c>
      <c r="G4" s="66"/>
    </row>
    <row r="5" spans="1:9" x14ac:dyDescent="0.25">
      <c r="E5" s="66"/>
      <c r="F5" s="66"/>
    </row>
    <row r="6" spans="1:9" x14ac:dyDescent="0.25">
      <c r="B6" s="68" t="s">
        <v>33</v>
      </c>
      <c r="C6" s="68" t="s">
        <v>34</v>
      </c>
      <c r="F6" s="66"/>
    </row>
    <row r="7" spans="1:9" x14ac:dyDescent="0.25">
      <c r="B7" s="68">
        <v>5</v>
      </c>
      <c r="C7" s="68">
        <v>10</v>
      </c>
      <c r="G7" s="66"/>
    </row>
    <row r="8" spans="1:9" hidden="1" x14ac:dyDescent="0.25"/>
    <row r="9" spans="1:9" s="66" customFormat="1" x14ac:dyDescent="0.25">
      <c r="A9"/>
      <c r="B9" s="92" t="s">
        <v>56</v>
      </c>
      <c r="C9" s="93" t="s">
        <v>55</v>
      </c>
      <c r="D9"/>
      <c r="F9"/>
      <c r="G9"/>
    </row>
    <row r="10" spans="1:9" s="66" customFormat="1" x14ac:dyDescent="0.25">
      <c r="B10" s="90">
        <v>5</v>
      </c>
      <c r="C10" s="91">
        <v>15</v>
      </c>
      <c r="G10"/>
    </row>
    <row r="11" spans="1:9" x14ac:dyDescent="0.25">
      <c r="A11" s="66"/>
      <c r="B11" s="66"/>
      <c r="C11" s="66"/>
      <c r="D11" s="66"/>
      <c r="F11" s="66"/>
    </row>
    <row r="12" spans="1:9" x14ac:dyDescent="0.25">
      <c r="A12" t="s">
        <v>36</v>
      </c>
      <c r="E12" s="66"/>
    </row>
    <row r="13" spans="1:9" x14ac:dyDescent="0.25">
      <c r="A13" s="66" t="s">
        <v>42</v>
      </c>
      <c r="B13" s="66"/>
      <c r="C13" s="66"/>
      <c r="D13" s="66"/>
      <c r="G13" s="66"/>
    </row>
    <row r="14" spans="1:9" x14ac:dyDescent="0.25">
      <c r="A14" s="96" t="s">
        <v>43</v>
      </c>
      <c r="B14" s="66"/>
      <c r="C14" s="66" t="s">
        <v>44</v>
      </c>
      <c r="G14" s="66"/>
    </row>
    <row r="15" spans="1:9" x14ac:dyDescent="0.25">
      <c r="F15" s="100"/>
    </row>
    <row r="16" spans="1:9" x14ac:dyDescent="0.25">
      <c r="B16" s="66" t="s">
        <v>45</v>
      </c>
      <c r="C16" t="s">
        <v>46</v>
      </c>
    </row>
    <row r="17" spans="2:3" x14ac:dyDescent="0.25">
      <c r="B17" t="s">
        <v>37</v>
      </c>
      <c r="C17" s="66" t="s">
        <v>37</v>
      </c>
    </row>
    <row r="18" spans="2:3" x14ac:dyDescent="0.25">
      <c r="B18" t="s">
        <v>22</v>
      </c>
      <c r="C18" s="66" t="s">
        <v>22</v>
      </c>
    </row>
    <row r="19" spans="2:3" x14ac:dyDescent="0.25">
      <c r="B19" t="s">
        <v>31</v>
      </c>
      <c r="C19" s="66" t="s">
        <v>31</v>
      </c>
    </row>
    <row r="20" spans="2:3" hidden="1" x14ac:dyDescent="0.25"/>
    <row r="21" spans="2:3" x14ac:dyDescent="0.25">
      <c r="B21" s="89" t="s">
        <v>47</v>
      </c>
      <c r="C21" s="89" t="s">
        <v>48</v>
      </c>
    </row>
    <row r="22" spans="2:3" x14ac:dyDescent="0.25">
      <c r="B22" s="94" t="s">
        <v>39</v>
      </c>
      <c r="C22" s="94" t="s">
        <v>23</v>
      </c>
    </row>
    <row r="23" spans="2:3" x14ac:dyDescent="0.25">
      <c r="B23" s="94" t="s">
        <v>13</v>
      </c>
      <c r="C23" s="94" t="s">
        <v>13</v>
      </c>
    </row>
    <row r="24" spans="2:3" x14ac:dyDescent="0.25">
      <c r="B24" s="88" t="s">
        <v>29</v>
      </c>
      <c r="C24" s="98" t="s">
        <v>29</v>
      </c>
    </row>
    <row r="25" spans="2:3" hidden="1" x14ac:dyDescent="0.25"/>
    <row r="26" spans="2:3" x14ac:dyDescent="0.25">
      <c r="B26" s="89" t="s">
        <v>49</v>
      </c>
      <c r="C26" s="89" t="s">
        <v>50</v>
      </c>
    </row>
    <row r="27" spans="2:3" x14ac:dyDescent="0.25">
      <c r="B27" s="95" t="s">
        <v>30</v>
      </c>
      <c r="C27" s="98" t="s">
        <v>30</v>
      </c>
    </row>
    <row r="28" spans="2:3" x14ac:dyDescent="0.25">
      <c r="B28" s="95" t="s">
        <v>14</v>
      </c>
      <c r="C28" s="98" t="s">
        <v>14</v>
      </c>
    </row>
    <row r="29" spans="2:3" x14ac:dyDescent="0.25">
      <c r="B29" s="88" t="s">
        <v>40</v>
      </c>
      <c r="C29" s="98" t="s">
        <v>40</v>
      </c>
    </row>
    <row r="30" spans="2:3" hidden="1" x14ac:dyDescent="0.25"/>
    <row r="31" spans="2:3" x14ac:dyDescent="0.25">
      <c r="B31" s="89" t="s">
        <v>51</v>
      </c>
      <c r="C31" s="87" t="s">
        <v>52</v>
      </c>
    </row>
    <row r="32" spans="2:3" x14ac:dyDescent="0.25">
      <c r="B32" s="95" t="s">
        <v>15</v>
      </c>
      <c r="C32" s="98" t="s">
        <v>15</v>
      </c>
    </row>
    <row r="33" spans="1:4" x14ac:dyDescent="0.25">
      <c r="B33" s="95" t="s">
        <v>41</v>
      </c>
      <c r="C33" s="98" t="s">
        <v>41</v>
      </c>
    </row>
    <row r="34" spans="1:4" x14ac:dyDescent="0.25">
      <c r="B34" s="88"/>
      <c r="C34" s="99"/>
    </row>
    <row r="36" spans="1:4" x14ac:dyDescent="0.25">
      <c r="A36" t="s">
        <v>59</v>
      </c>
    </row>
    <row r="38" spans="1:4" ht="26.25" x14ac:dyDescent="0.4">
      <c r="B38" s="135" t="s">
        <v>33</v>
      </c>
      <c r="C38" s="2"/>
      <c r="D38" s="2"/>
    </row>
    <row r="39" spans="1:4" x14ac:dyDescent="0.25">
      <c r="B39" s="68" t="s">
        <v>60</v>
      </c>
    </row>
    <row r="40" spans="1:4" x14ac:dyDescent="0.25">
      <c r="B40" s="68">
        <v>1</v>
      </c>
    </row>
    <row r="41" spans="1:4" hidden="1" x14ac:dyDescent="0.25"/>
    <row r="42" spans="1:4" x14ac:dyDescent="0.25">
      <c r="B42" s="68" t="s">
        <v>61</v>
      </c>
    </row>
    <row r="43" spans="1:4" x14ac:dyDescent="0.25">
      <c r="B43" s="68">
        <v>1</v>
      </c>
    </row>
    <row r="44" spans="1:4" hidden="1" x14ac:dyDescent="0.25"/>
    <row r="45" spans="1:4" x14ac:dyDescent="0.25">
      <c r="B45" s="68" t="s">
        <v>62</v>
      </c>
    </row>
    <row r="46" spans="1:4" x14ac:dyDescent="0.25">
      <c r="B46" s="68">
        <v>1</v>
      </c>
    </row>
    <row r="180" spans="2:3" x14ac:dyDescent="0.25">
      <c r="B180" s="66"/>
      <c r="C180" s="66"/>
    </row>
    <row r="181" spans="2:3" x14ac:dyDescent="0.25">
      <c r="B181" s="66"/>
      <c r="C181" s="66"/>
    </row>
    <row r="182" spans="2:3" x14ac:dyDescent="0.25">
      <c r="B182" s="66"/>
      <c r="C182" s="66"/>
    </row>
    <row r="183" spans="2:3" x14ac:dyDescent="0.25">
      <c r="B183" s="66"/>
      <c r="C183" s="66"/>
    </row>
    <row r="184" spans="2:3" x14ac:dyDescent="0.25">
      <c r="B184" s="66"/>
      <c r="C184" s="66"/>
    </row>
  </sheetData>
  <hyperlinks>
    <hyperlink ref="A14" r:id="rId1"/>
  </hyperlinks>
  <pageMargins left="0.7" right="0.7" top="0.75" bottom="0.75" header="0.3" footer="0.3"/>
  <pageSetup paperSize="9" orientation="portrait" r:id="rId2"/>
  <legacyDrawing r:id="rId3"/>
  <tableParts count="5">
    <tablePart r:id="rId4"/>
    <tablePart r:id="rId5"/>
    <tablePart r:id="rId6"/>
    <tablePart r:id="rId7"/>
    <tablePart r:id="rId8"/>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9"/>
  <sheetViews>
    <sheetView workbookViewId="0">
      <selection activeCell="F24" sqref="F24"/>
    </sheetView>
  </sheetViews>
  <sheetFormatPr defaultRowHeight="15" x14ac:dyDescent="0.25"/>
  <cols>
    <col min="2" max="5" width="15.7109375" customWidth="1"/>
    <col min="8" max="8" width="16.5703125" customWidth="1"/>
  </cols>
  <sheetData>
    <row r="2" spans="1:8" x14ac:dyDescent="0.25">
      <c r="A2" s="56" t="s">
        <v>24</v>
      </c>
    </row>
    <row r="3" spans="1:8" hidden="1" x14ac:dyDescent="0.25"/>
    <row r="5" spans="1:8" x14ac:dyDescent="0.25">
      <c r="B5" s="82" t="s">
        <v>64</v>
      </c>
      <c r="C5" s="82"/>
      <c r="D5" s="82"/>
      <c r="E5" s="82"/>
    </row>
    <row r="6" spans="1:8" ht="25.5" customHeight="1" x14ac:dyDescent="0.25">
      <c r="B6" s="120" t="s">
        <v>25</v>
      </c>
      <c r="C6" s="120" t="s">
        <v>26</v>
      </c>
      <c r="D6" s="120" t="s">
        <v>27</v>
      </c>
      <c r="E6" s="120" t="s">
        <v>78</v>
      </c>
      <c r="F6" s="66"/>
      <c r="G6" s="66"/>
      <c r="H6" s="66"/>
    </row>
    <row r="7" spans="1:8" ht="25.5" customHeight="1" x14ac:dyDescent="0.25">
      <c r="B7" s="133">
        <v>0.65</v>
      </c>
      <c r="C7" s="133">
        <v>0.7</v>
      </c>
      <c r="D7" s="133">
        <v>0.75</v>
      </c>
      <c r="E7" s="133">
        <v>0.4</v>
      </c>
      <c r="F7" s="66"/>
      <c r="G7" s="66"/>
      <c r="H7" s="66"/>
    </row>
    <row r="8" spans="1:8" ht="25.5" customHeight="1" x14ac:dyDescent="0.25">
      <c r="B8" s="133">
        <v>0.75</v>
      </c>
      <c r="C8" s="133">
        <v>0.8</v>
      </c>
      <c r="D8" s="133">
        <v>0.85</v>
      </c>
      <c r="E8" s="133">
        <v>0.5</v>
      </c>
      <c r="F8" s="66"/>
      <c r="G8" s="66"/>
      <c r="H8" s="66"/>
    </row>
    <row r="9" spans="1:8" ht="24" customHeight="1" x14ac:dyDescent="0.25">
      <c r="B9" s="133">
        <v>0.85</v>
      </c>
      <c r="C9" s="133">
        <v>0.9</v>
      </c>
      <c r="D9" s="133">
        <v>0.95</v>
      </c>
      <c r="E9" s="133">
        <v>0.6</v>
      </c>
      <c r="F9" s="66"/>
      <c r="G9" s="66"/>
      <c r="H9" s="66"/>
    </row>
    <row r="10" spans="1:8" ht="15" hidden="1" customHeight="1" x14ac:dyDescent="0.25">
      <c r="F10" s="66"/>
      <c r="G10" s="66"/>
      <c r="H10" s="66"/>
    </row>
    <row r="11" spans="1:8" ht="24.75" customHeight="1" x14ac:dyDescent="0.25">
      <c r="F11" s="66"/>
      <c r="G11" s="66"/>
      <c r="H11" s="66"/>
    </row>
    <row r="12" spans="1:8" x14ac:dyDescent="0.25">
      <c r="B12" s="82" t="s">
        <v>65</v>
      </c>
      <c r="C12" s="82"/>
      <c r="D12" s="82"/>
      <c r="E12" s="82"/>
      <c r="F12" s="66"/>
      <c r="G12" s="66"/>
      <c r="H12" s="66"/>
    </row>
    <row r="13" spans="1:8" s="56" customFormat="1" ht="25.5" customHeight="1" x14ac:dyDescent="0.25">
      <c r="B13" s="120" t="s">
        <v>25</v>
      </c>
      <c r="C13" s="120" t="s">
        <v>26</v>
      </c>
      <c r="D13" s="120" t="s">
        <v>27</v>
      </c>
      <c r="E13" s="120" t="s">
        <v>78</v>
      </c>
      <c r="F13" s="66"/>
      <c r="G13" s="66"/>
      <c r="H13" s="66"/>
    </row>
    <row r="14" spans="1:8" s="56" customFormat="1" ht="25.5" customHeight="1" x14ac:dyDescent="0.25">
      <c r="B14" s="133">
        <v>0.75</v>
      </c>
      <c r="C14" s="133">
        <v>0.8</v>
      </c>
      <c r="D14" s="133">
        <v>0.75</v>
      </c>
      <c r="E14" s="133">
        <v>0.4</v>
      </c>
      <c r="F14" s="66"/>
      <c r="G14" s="66"/>
      <c r="H14" s="66"/>
    </row>
    <row r="15" spans="1:8" s="56" customFormat="1" ht="25.5" customHeight="1" x14ac:dyDescent="0.25">
      <c r="B15" s="133">
        <v>0.8</v>
      </c>
      <c r="C15" s="133">
        <v>0.85</v>
      </c>
      <c r="D15" s="133">
        <v>0.85</v>
      </c>
      <c r="E15" s="133">
        <v>0.5</v>
      </c>
      <c r="F15" s="66"/>
      <c r="G15" s="66"/>
      <c r="H15" s="66"/>
    </row>
    <row r="16" spans="1:8" s="56" customFormat="1" ht="25.5" customHeight="1" x14ac:dyDescent="0.25">
      <c r="B16" s="133">
        <v>0.85</v>
      </c>
      <c r="C16" s="133">
        <v>0.9</v>
      </c>
      <c r="D16" s="133">
        <v>0.95</v>
      </c>
      <c r="E16" s="133">
        <v>0.6</v>
      </c>
      <c r="F16" s="66"/>
      <c r="G16" s="66"/>
      <c r="H16" s="66"/>
    </row>
    <row r="17" spans="1:9" s="66" customFormat="1" ht="25.5" customHeight="1" x14ac:dyDescent="0.25">
      <c r="B17" s="107"/>
      <c r="C17" s="107"/>
      <c r="D17" s="107"/>
      <c r="E17" s="107"/>
    </row>
    <row r="18" spans="1:9" ht="15.75" thickBot="1" x14ac:dyDescent="0.3">
      <c r="C18" s="127" t="s">
        <v>81</v>
      </c>
      <c r="D18" s="127"/>
    </row>
    <row r="19" spans="1:9" ht="21" thickBot="1" x14ac:dyDescent="0.3">
      <c r="C19" s="125" t="s">
        <v>65</v>
      </c>
      <c r="D19" s="126"/>
    </row>
    <row r="20" spans="1:9" x14ac:dyDescent="0.25">
      <c r="C20" s="128" t="s">
        <v>82</v>
      </c>
      <c r="D20" s="128"/>
    </row>
    <row r="22" spans="1:9" x14ac:dyDescent="0.25">
      <c r="A22" t="s">
        <v>79</v>
      </c>
    </row>
    <row r="23" spans="1:9" x14ac:dyDescent="0.25">
      <c r="A23" s="56" t="s">
        <v>80</v>
      </c>
    </row>
    <row r="27" spans="1:9" x14ac:dyDescent="0.25">
      <c r="A27" s="66"/>
      <c r="B27" s="40"/>
      <c r="C27" s="66"/>
      <c r="D27" s="66"/>
      <c r="E27" s="66"/>
      <c r="F27" s="66"/>
      <c r="G27" s="66"/>
      <c r="H27" s="66"/>
      <c r="I27" s="66"/>
    </row>
    <row r="28" spans="1:9" x14ac:dyDescent="0.25">
      <c r="A28" s="66"/>
      <c r="B28" s="66"/>
      <c r="C28" s="66"/>
      <c r="D28" s="66"/>
      <c r="E28" s="66"/>
      <c r="F28" s="66"/>
      <c r="G28" s="66"/>
      <c r="H28" s="66"/>
      <c r="I28" s="66"/>
    </row>
    <row r="29" spans="1:9" x14ac:dyDescent="0.25">
      <c r="A29" s="66"/>
      <c r="B29" s="66" t="s">
        <v>38</v>
      </c>
      <c r="E29" s="66"/>
      <c r="F29" s="66"/>
      <c r="G29" s="66"/>
      <c r="H29" s="66"/>
      <c r="I29" s="66"/>
    </row>
  </sheetData>
  <mergeCells count="5">
    <mergeCell ref="C20:D20"/>
    <mergeCell ref="B5:E5"/>
    <mergeCell ref="B12:E12"/>
    <mergeCell ref="C19:D19"/>
    <mergeCell ref="C18:D18"/>
  </mergeCells>
  <pageMargins left="0.7" right="0.7" top="0.75" bottom="0.75" header="0.3" footer="0.3"/>
  <pageSetup paperSize="9" orientation="portrait" r:id="rId1"/>
  <tableParts count="2">
    <tablePart r:id="rId2"/>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sheetPr>
  <dimension ref="B1:Y523"/>
  <sheetViews>
    <sheetView zoomScale="115" zoomScaleNormal="115" zoomScalePageLayoutView="125" workbookViewId="0">
      <selection activeCell="B224" sqref="B224:U224"/>
    </sheetView>
  </sheetViews>
  <sheetFormatPr defaultColWidth="8.85546875" defaultRowHeight="15" x14ac:dyDescent="0.25"/>
  <cols>
    <col min="1" max="2" width="2.140625" customWidth="1"/>
    <col min="3" max="3" width="3.140625" customWidth="1"/>
    <col min="4" max="4" width="2.140625" customWidth="1"/>
    <col min="5" max="5" width="3.42578125" customWidth="1"/>
    <col min="6" max="6" width="2.140625" customWidth="1"/>
    <col min="7" max="7" width="6.140625" customWidth="1"/>
    <col min="8" max="8" width="14.42578125" customWidth="1"/>
    <col min="9" max="17" width="2.140625" customWidth="1"/>
    <col min="18" max="20" width="2.140625" style="66" customWidth="1"/>
    <col min="21" max="21" width="27.5703125" customWidth="1"/>
    <col min="22" max="24" width="8.85546875" customWidth="1"/>
  </cols>
  <sheetData>
    <row r="1" spans="2:21" ht="11.25" customHeight="1" thickBot="1" x14ac:dyDescent="0.3"/>
    <row r="2" spans="2:21" ht="15.75" customHeight="1" thickBot="1" x14ac:dyDescent="0.3">
      <c r="B2" s="119" t="s">
        <v>25</v>
      </c>
      <c r="C2" s="115"/>
      <c r="D2" s="115"/>
      <c r="E2" s="118" t="s">
        <v>76</v>
      </c>
      <c r="F2" s="115" t="str">
        <f>Træningsdage!$C$4</f>
        <v>Mandag</v>
      </c>
      <c r="G2" s="115"/>
      <c r="H2" s="118" t="s">
        <v>76</v>
      </c>
      <c r="I2" s="116">
        <f>C7*E7+C8*E8+C9*E9+C13*E13+C17*E17+C21*E21</f>
        <v>165</v>
      </c>
      <c r="J2" s="116"/>
      <c r="K2" s="116"/>
      <c r="L2" s="116"/>
      <c r="M2" s="116"/>
      <c r="N2" s="116"/>
      <c r="O2" s="116"/>
      <c r="P2" s="116"/>
      <c r="Q2" s="116"/>
      <c r="R2" s="134"/>
      <c r="S2" s="134"/>
      <c r="T2" s="134"/>
      <c r="U2" s="117">
        <f>C7+C8+C9+C13+C17+C21</f>
        <v>18</v>
      </c>
    </row>
    <row r="3" spans="2:21" ht="11.25" customHeight="1" x14ac:dyDescent="0.25">
      <c r="B3" s="6"/>
      <c r="C3" s="7"/>
      <c r="D3" s="7"/>
      <c r="E3" s="7"/>
      <c r="F3" s="7"/>
      <c r="G3" s="8"/>
      <c r="H3" s="9"/>
      <c r="I3" s="9"/>
      <c r="J3" s="6"/>
      <c r="K3" s="6"/>
      <c r="L3" s="6"/>
      <c r="M3" s="6"/>
      <c r="N3" s="6"/>
      <c r="O3" s="6"/>
      <c r="P3" s="6"/>
      <c r="Q3" s="6"/>
      <c r="R3" s="6"/>
      <c r="S3" s="6"/>
      <c r="T3" s="6"/>
      <c r="U3" s="6"/>
    </row>
    <row r="4" spans="2:21" ht="12.75" customHeight="1" x14ac:dyDescent="0.25">
      <c r="B4" s="79" t="s">
        <v>0</v>
      </c>
      <c r="C4" s="80"/>
      <c r="D4" s="80"/>
      <c r="E4" s="80"/>
      <c r="F4" s="80"/>
      <c r="G4" s="80"/>
      <c r="H4" s="80"/>
      <c r="I4" s="80"/>
      <c r="J4" s="80"/>
      <c r="K4" s="80"/>
      <c r="L4" s="80"/>
      <c r="M4" s="80"/>
      <c r="N4" s="80"/>
      <c r="O4" s="80"/>
      <c r="P4" s="80"/>
      <c r="Q4" s="80"/>
      <c r="R4" s="80"/>
      <c r="S4" s="80"/>
      <c r="T4" s="80"/>
      <c r="U4" s="81"/>
    </row>
    <row r="5" spans="2:21" ht="6" customHeight="1" x14ac:dyDescent="0.25">
      <c r="B5" s="10"/>
      <c r="C5" s="11"/>
      <c r="D5" s="11"/>
      <c r="E5" s="11"/>
      <c r="F5" s="11"/>
      <c r="G5" s="12"/>
      <c r="H5" s="13"/>
      <c r="I5" s="13"/>
      <c r="J5" s="14"/>
      <c r="K5" s="14"/>
      <c r="L5" s="14"/>
      <c r="M5" s="14"/>
      <c r="N5" s="14"/>
      <c r="O5" s="14"/>
      <c r="P5" s="14"/>
      <c r="Q5" s="14"/>
      <c r="R5" s="14"/>
      <c r="S5" s="14"/>
      <c r="T5" s="14"/>
      <c r="U5" s="15"/>
    </row>
    <row r="6" spans="2:21" ht="11.25" customHeight="1" x14ac:dyDescent="0.25">
      <c r="B6" s="10"/>
      <c r="C6" s="73" t="s">
        <v>8</v>
      </c>
      <c r="D6" s="74"/>
      <c r="E6" s="74"/>
      <c r="F6" s="74"/>
      <c r="G6" s="74"/>
      <c r="H6" s="75"/>
      <c r="I6" s="13"/>
      <c r="J6" s="27"/>
      <c r="K6" s="14"/>
      <c r="L6" s="16"/>
      <c r="M6" s="14"/>
      <c r="N6" s="14"/>
      <c r="O6" s="14"/>
      <c r="P6" s="14"/>
      <c r="Q6" s="14"/>
      <c r="R6" s="14"/>
      <c r="S6" s="14"/>
      <c r="T6" s="14"/>
      <c r="U6" s="17"/>
    </row>
    <row r="7" spans="2:21" ht="11.25" customHeight="1" x14ac:dyDescent="0.25">
      <c r="B7" s="10"/>
      <c r="C7" s="19">
        <f>Tabel27[Første procenttal]</f>
        <v>1</v>
      </c>
      <c r="D7" s="19" t="s">
        <v>6</v>
      </c>
      <c r="E7" s="23">
        <v>5</v>
      </c>
      <c r="F7" s="23" t="s">
        <v>7</v>
      </c>
      <c r="G7" s="108">
        <f>IF(Waves!$C$19="B",Waves!$B$14,Waves!$B$7)</f>
        <v>0.75</v>
      </c>
      <c r="H7" s="109">
        <f>ROUND((G7*Squat)/Afrunding,0)*Afrunding</f>
        <v>0</v>
      </c>
      <c r="I7" s="13"/>
      <c r="J7" s="103" t="str">
        <f>IF('Asstistance Exercises'!$B$40&gt;=1,Settings!$A$4,)</f>
        <v>□</v>
      </c>
      <c r="K7" s="103">
        <f>IF('Asstistance Exercises'!$B$40&gt;=2,$J$7,)</f>
        <v>0</v>
      </c>
      <c r="L7" s="103">
        <f>IF('Asstistance Exercises'!$B$40&gt;=3,$J$7,)</f>
        <v>0</v>
      </c>
      <c r="M7" s="103">
        <f>IF('Asstistance Exercises'!$B$40&gt;=4,$J$7,)</f>
        <v>0</v>
      </c>
      <c r="N7" s="103">
        <f>IF('Asstistance Exercises'!$B$40&gt;=5,$J$7,)</f>
        <v>0</v>
      </c>
      <c r="O7" s="103">
        <f>IF('Asstistance Exercises'!$B$40&gt;=6,$J$7,)</f>
        <v>0</v>
      </c>
      <c r="P7" s="103">
        <f>IF('Asstistance Exercises'!$B$40&gt;=7,$J$7,)</f>
        <v>0</v>
      </c>
      <c r="Q7" s="103">
        <f>IF('Asstistance Exercises'!$B$40&gt;=8,$J$7,)</f>
        <v>0</v>
      </c>
      <c r="R7" s="103">
        <f>IF('Asstistance Exercises'!$B$40&gt;=9,$J$7,)</f>
        <v>0</v>
      </c>
      <c r="S7" s="103">
        <f>IF('Asstistance Exercises'!$B$40&gt;=10,$J$7,)</f>
        <v>0</v>
      </c>
      <c r="T7" s="14"/>
      <c r="U7" s="17"/>
    </row>
    <row r="8" spans="2:21" ht="11.25" customHeight="1" x14ac:dyDescent="0.25">
      <c r="B8" s="10"/>
      <c r="C8" s="19">
        <f>Tabel278[Andet procenttal]</f>
        <v>1</v>
      </c>
      <c r="D8" s="19" t="s">
        <v>6</v>
      </c>
      <c r="E8" s="23">
        <v>5</v>
      </c>
      <c r="F8" s="23" t="s">
        <v>7</v>
      </c>
      <c r="G8" s="108">
        <f>IF(Waves!$C$19="B",Waves!$B$15,Waves!$B$8)</f>
        <v>0.8</v>
      </c>
      <c r="H8" s="109">
        <f>ROUND((G8*Squat)/Afrunding,0)*Afrunding</f>
        <v>0</v>
      </c>
      <c r="I8" s="13"/>
      <c r="J8" s="103" t="str">
        <f>IF('Asstistance Exercises'!$B$43&gt;=1,$J$7,)</f>
        <v>□</v>
      </c>
      <c r="K8" s="103">
        <f>IF('Asstistance Exercises'!$B$43&gt;=2,$J$7,)</f>
        <v>0</v>
      </c>
      <c r="L8" s="103">
        <f>IF('Asstistance Exercises'!$B$43&gt;=3,$J$7,)</f>
        <v>0</v>
      </c>
      <c r="M8" s="103">
        <f>IF('Asstistance Exercises'!$B$43&gt;=4,$J$7,)</f>
        <v>0</v>
      </c>
      <c r="N8" s="103">
        <f>IF('Asstistance Exercises'!$B$43&gt;=5,$J$7,)</f>
        <v>0</v>
      </c>
      <c r="O8" s="103">
        <f>IF('Asstistance Exercises'!$B$43&gt;=6,$J$7,)</f>
        <v>0</v>
      </c>
      <c r="P8" s="103">
        <f>IF('Asstistance Exercises'!$B$43&gt;=7,$J$7,)</f>
        <v>0</v>
      </c>
      <c r="Q8" s="103">
        <f>IF('Asstistance Exercises'!$B$43&gt;=8,$J$7,)</f>
        <v>0</v>
      </c>
      <c r="R8" s="103">
        <f>IF('Asstistance Exercises'!$B$43&gt;=9,$J$7,)</f>
        <v>0</v>
      </c>
      <c r="S8" s="103">
        <f>IF('Asstistance Exercises'!$B$43&gt;=10,$J$7,)</f>
        <v>0</v>
      </c>
      <c r="T8" s="14"/>
      <c r="U8" s="17"/>
    </row>
    <row r="9" spans="2:21" ht="11.25" customHeight="1" x14ac:dyDescent="0.25">
      <c r="B9" s="10"/>
      <c r="C9" s="19">
        <f>Tabel279[Tredje procenttal]</f>
        <v>1</v>
      </c>
      <c r="D9" s="19" t="s">
        <v>6</v>
      </c>
      <c r="E9" s="110">
        <v>5</v>
      </c>
      <c r="F9" s="23" t="s">
        <v>7</v>
      </c>
      <c r="G9" s="108">
        <f>IF(Waves!$C$19="B",Waves!$B$16,Waves!$B$9)</f>
        <v>0.85</v>
      </c>
      <c r="H9" s="109">
        <f>ROUND((G9*Squat)/Afrunding,0)*Afrunding</f>
        <v>0</v>
      </c>
      <c r="I9" s="13"/>
      <c r="J9" s="103" t="str">
        <f>IF('Asstistance Exercises'!$B$46&gt;=1,$J$7,)</f>
        <v>□</v>
      </c>
      <c r="K9" s="103">
        <f>IF('Asstistance Exercises'!$B$46&gt;=2,$J$7,)</f>
        <v>0</v>
      </c>
      <c r="L9" s="103">
        <f>IF('Asstistance Exercises'!$B$46&gt;=3,$J$7,)</f>
        <v>0</v>
      </c>
      <c r="M9" s="103">
        <f>IF('Asstistance Exercises'!$B$46&gt;=4,$J$7,)</f>
        <v>0</v>
      </c>
      <c r="N9" s="103">
        <f>IF('Asstistance Exercises'!$B$46&gt;=5,$J$7,)</f>
        <v>0</v>
      </c>
      <c r="O9" s="103">
        <f>IF('Asstistance Exercises'!$B$46&gt;=6,$J$7,)</f>
        <v>0</v>
      </c>
      <c r="P9" s="103">
        <f>IF('Asstistance Exercises'!$B$46&gt;=7,$J$7,)</f>
        <v>0</v>
      </c>
      <c r="Q9" s="103">
        <f>IF('Asstistance Exercises'!$B$46&gt;=8,$J$7,)</f>
        <v>0</v>
      </c>
      <c r="R9" s="103">
        <f>IF('Asstistance Exercises'!$B$46&gt;=9,$J$7,)</f>
        <v>0</v>
      </c>
      <c r="S9" s="103">
        <f>IF('Asstistance Exercises'!$B$46&gt;=10,$J$7,)</f>
        <v>0</v>
      </c>
      <c r="T9" s="14"/>
      <c r="U9" s="17"/>
    </row>
    <row r="10" spans="2:21" ht="6" customHeight="1" x14ac:dyDescent="0.25">
      <c r="B10" s="10"/>
      <c r="C10" s="3"/>
      <c r="D10" s="3"/>
      <c r="E10" s="3"/>
      <c r="F10" s="3"/>
      <c r="G10" s="3"/>
      <c r="H10" s="3"/>
      <c r="I10" s="3"/>
      <c r="J10" s="3"/>
      <c r="K10" s="3"/>
      <c r="L10" s="3"/>
      <c r="M10" s="3"/>
      <c r="N10" s="3"/>
      <c r="O10" s="14"/>
      <c r="P10" s="14"/>
      <c r="Q10" s="14"/>
      <c r="R10" s="14"/>
      <c r="S10" s="14"/>
      <c r="T10" s="14"/>
      <c r="U10" s="25"/>
    </row>
    <row r="11" spans="2:21" ht="12.75" customHeight="1" x14ac:dyDescent="0.25">
      <c r="B11" s="101" t="str">
        <f>'Asstistance Exercises'!B17</f>
        <v>Leg Curls</v>
      </c>
      <c r="C11" s="21"/>
      <c r="D11" s="21"/>
      <c r="E11" s="21"/>
      <c r="F11" s="21"/>
      <c r="G11" s="21"/>
      <c r="H11" s="21"/>
      <c r="I11" s="21"/>
      <c r="J11" s="21"/>
      <c r="K11" s="21"/>
      <c r="L11" s="21"/>
      <c r="M11" s="21"/>
      <c r="N11" s="21"/>
      <c r="O11" s="21"/>
      <c r="P11" s="21"/>
      <c r="Q11" s="21"/>
      <c r="R11" s="63"/>
      <c r="S11" s="63"/>
      <c r="T11" s="63"/>
      <c r="U11" s="24"/>
    </row>
    <row r="12" spans="2:21" ht="6" customHeight="1" x14ac:dyDescent="0.25">
      <c r="B12" s="30"/>
      <c r="C12" s="31"/>
      <c r="D12" s="31"/>
      <c r="E12" s="31"/>
      <c r="F12" s="31"/>
      <c r="G12" s="32"/>
      <c r="H12" s="33"/>
      <c r="I12" s="33"/>
      <c r="J12" s="34"/>
      <c r="K12" s="34"/>
      <c r="L12" s="34"/>
      <c r="M12" s="34"/>
      <c r="N12" s="34"/>
      <c r="O12" s="34"/>
      <c r="P12" s="34"/>
      <c r="Q12" s="34"/>
      <c r="R12" s="34"/>
      <c r="S12" s="34"/>
      <c r="T12" s="34"/>
      <c r="U12" s="15"/>
    </row>
    <row r="13" spans="2:21" ht="11.25" customHeight="1" x14ac:dyDescent="0.25">
      <c r="B13" s="35"/>
      <c r="C13" s="104">
        <f>IF($B11&lt;&gt;0,Tabel2[Sæt],)</f>
        <v>5</v>
      </c>
      <c r="D13" s="104" t="str">
        <f>IF($B11&lt;&gt;0,"x",)</f>
        <v>x</v>
      </c>
      <c r="E13" s="105">
        <f>IF($B11&lt;&gt;0,Tabel2[Reps],)</f>
        <v>10</v>
      </c>
      <c r="F13" s="105" t="str">
        <f>IF($B11&lt;&gt;0,"@",)</f>
        <v>@</v>
      </c>
      <c r="G13" s="29" t="s">
        <v>11</v>
      </c>
      <c r="H13" s="20"/>
      <c r="I13" s="27"/>
      <c r="J13" s="103" t="str">
        <f>IF($B11=0,,IF(Tabel2[Sæt]&gt;=1,$J$7,))</f>
        <v>□</v>
      </c>
      <c r="K13" s="103" t="str">
        <f>IF($B11=0,,IF(Tabel2[Sæt]&gt;=2,$J$7,))</f>
        <v>□</v>
      </c>
      <c r="L13" s="103" t="str">
        <f>IF($B11=0,,IF(Tabel2[Sæt]&gt;=3,$J$7,))</f>
        <v>□</v>
      </c>
      <c r="M13" s="103" t="str">
        <f>IF($B11=0,,IF(Tabel2[Sæt]&gt;=4,$J$7,))</f>
        <v>□</v>
      </c>
      <c r="N13" s="103" t="str">
        <f>IF($B11=0,,IF(Tabel2[Sæt]&gt;=5,$J$7,))</f>
        <v>□</v>
      </c>
      <c r="O13" s="103">
        <f>IF($B11=0,,IF(Tabel2[Sæt]&gt;=6,$J$7,))</f>
        <v>0</v>
      </c>
      <c r="P13" s="103">
        <f>IF($B11=0,,IF(Tabel2[Sæt]&gt;=7,$J$7,))</f>
        <v>0</v>
      </c>
      <c r="Q13" s="103">
        <f>IF($B11=0,,IF(Tabel2[Sæt]&gt;=8,$J$7,))</f>
        <v>0</v>
      </c>
      <c r="R13" s="103">
        <f>IF($B11=0,,IF(Tabel2[Sæt]&gt;=9,$J$7,))</f>
        <v>0</v>
      </c>
      <c r="S13" s="103">
        <f>IF($B11=0,,IF(Tabel2[Sæt]&gt;=10,$J$7,))</f>
        <v>0</v>
      </c>
      <c r="T13" s="27"/>
      <c r="U13" s="25"/>
    </row>
    <row r="14" spans="2:21" ht="6" customHeight="1" x14ac:dyDescent="0.25">
      <c r="B14" s="36"/>
      <c r="C14" s="37"/>
      <c r="D14" s="37"/>
      <c r="E14" s="37"/>
      <c r="F14" s="37"/>
      <c r="G14" s="37"/>
      <c r="H14" s="37"/>
      <c r="I14" s="37"/>
      <c r="J14" s="37"/>
      <c r="K14" s="37"/>
      <c r="L14" s="37"/>
      <c r="M14" s="37"/>
      <c r="N14" s="37"/>
      <c r="O14" s="37"/>
      <c r="P14" s="37"/>
      <c r="Q14" s="37"/>
      <c r="R14" s="37"/>
      <c r="S14" s="37"/>
      <c r="T14" s="37"/>
      <c r="U14" s="38"/>
    </row>
    <row r="15" spans="2:21" ht="12.75" customHeight="1" x14ac:dyDescent="0.25">
      <c r="B15" s="101" t="str">
        <f>'Asstistance Exercises'!B18</f>
        <v>Benpres</v>
      </c>
      <c r="C15" s="21"/>
      <c r="D15" s="21"/>
      <c r="E15" s="21"/>
      <c r="F15" s="21"/>
      <c r="G15" s="21"/>
      <c r="H15" s="21"/>
      <c r="I15" s="21"/>
      <c r="J15" s="21"/>
      <c r="K15" s="21"/>
      <c r="L15" s="21"/>
      <c r="M15" s="21"/>
      <c r="N15" s="21"/>
      <c r="O15" s="21"/>
      <c r="P15" s="21"/>
      <c r="Q15" s="21"/>
      <c r="R15" s="63"/>
      <c r="S15" s="63"/>
      <c r="T15" s="63"/>
      <c r="U15" s="24"/>
    </row>
    <row r="16" spans="2:21" ht="6" customHeight="1" x14ac:dyDescent="0.25">
      <c r="B16" s="10"/>
      <c r="C16" s="11"/>
      <c r="D16" s="11"/>
      <c r="E16" s="11"/>
      <c r="F16" s="105"/>
      <c r="G16" s="12"/>
      <c r="H16" s="13"/>
      <c r="I16" s="13"/>
      <c r="J16" s="14"/>
      <c r="K16" s="14"/>
      <c r="L16" s="14"/>
      <c r="M16" s="14"/>
      <c r="N16" s="14"/>
      <c r="O16" s="14"/>
      <c r="P16" s="14"/>
      <c r="Q16" s="14"/>
      <c r="R16" s="14"/>
      <c r="S16" s="14"/>
      <c r="T16" s="14"/>
      <c r="U16" s="15"/>
    </row>
    <row r="17" spans="2:25" ht="11.25" customHeight="1" x14ac:dyDescent="0.25">
      <c r="B17" s="35"/>
      <c r="C17" s="104">
        <f>IF($B15&lt;&gt;0,Tabel2[Sæt],)</f>
        <v>5</v>
      </c>
      <c r="D17" s="104" t="str">
        <f>IF($B15&lt;&gt;0,"x",)</f>
        <v>x</v>
      </c>
      <c r="E17" s="105">
        <f>IF($B15&lt;&gt;0,Tabel2[Reps],)</f>
        <v>10</v>
      </c>
      <c r="F17" s="105" t="str">
        <f>IF($B15&lt;&gt;0,"@",)</f>
        <v>@</v>
      </c>
      <c r="G17" s="29" t="s">
        <v>11</v>
      </c>
      <c r="H17" s="20"/>
      <c r="I17" s="27"/>
      <c r="J17" s="103" t="str">
        <f>IF($B15=0,,IF(Tabel2[Sæt]&gt;=1,$J$7,))</f>
        <v>□</v>
      </c>
      <c r="K17" s="103" t="str">
        <f>IF($B15=0,,IF(Tabel2[Sæt]&gt;=2,$J$7,))</f>
        <v>□</v>
      </c>
      <c r="L17" s="103" t="str">
        <f>IF($B15=0,,IF(Tabel2[Sæt]&gt;=3,$J$7,))</f>
        <v>□</v>
      </c>
      <c r="M17" s="103" t="str">
        <f>IF($B15=0,,IF(Tabel2[Sæt]&gt;=4,$J$7,))</f>
        <v>□</v>
      </c>
      <c r="N17" s="103" t="str">
        <f>IF($B15=0,,IF(Tabel2[Sæt]&gt;=5,$J$7,))</f>
        <v>□</v>
      </c>
      <c r="O17" s="103">
        <f>IF($B15=0,,IF(Tabel2[Sæt]&gt;=6,$J$7,))</f>
        <v>0</v>
      </c>
      <c r="P17" s="103">
        <f>IF($B15=0,,IF(Tabel2[Sæt]&gt;=7,$J$7,))</f>
        <v>0</v>
      </c>
      <c r="Q17" s="103">
        <f>IF($B15=0,,IF(Tabel2[Sæt]&gt;=8,$J$7,))</f>
        <v>0</v>
      </c>
      <c r="R17" s="103">
        <f>IF($B15=0,,IF(Tabel2[Sæt]&gt;=9,$J$7,))</f>
        <v>0</v>
      </c>
      <c r="S17" s="103">
        <f>IF($B15=0,,IF(Tabel2[Sæt]&gt;=10,$J$7,))</f>
        <v>0</v>
      </c>
      <c r="T17" s="27"/>
      <c r="U17" s="25"/>
    </row>
    <row r="18" spans="2:25" ht="6" customHeight="1" x14ac:dyDescent="0.25">
      <c r="B18" s="28"/>
      <c r="C18" s="4"/>
      <c r="D18" s="4"/>
      <c r="E18" s="4"/>
      <c r="F18" s="4"/>
      <c r="G18" s="4"/>
      <c r="H18" s="4"/>
      <c r="I18" s="4"/>
      <c r="J18" s="4"/>
      <c r="K18" s="4"/>
      <c r="L18" s="4"/>
      <c r="M18" s="4"/>
      <c r="N18" s="4"/>
      <c r="O18" s="4"/>
      <c r="P18" s="4"/>
      <c r="Q18" s="4"/>
      <c r="R18" s="4"/>
      <c r="S18" s="4"/>
      <c r="T18" s="4"/>
      <c r="U18" s="26"/>
    </row>
    <row r="19" spans="2:25" s="66" customFormat="1" ht="12.75" customHeight="1" x14ac:dyDescent="0.25">
      <c r="B19" s="101" t="str">
        <f>'Asstistance Exercises'!B19</f>
        <v>Calf-raises</v>
      </c>
      <c r="C19" s="63"/>
      <c r="D19" s="63"/>
      <c r="E19" s="63"/>
      <c r="F19" s="63"/>
      <c r="G19" s="63"/>
      <c r="H19" s="63"/>
      <c r="I19" s="63"/>
      <c r="J19" s="63"/>
      <c r="K19" s="63"/>
      <c r="L19" s="63"/>
      <c r="M19" s="63"/>
      <c r="N19" s="63"/>
      <c r="O19" s="63"/>
      <c r="P19" s="63"/>
      <c r="Q19" s="63"/>
      <c r="R19" s="63"/>
      <c r="S19" s="63"/>
      <c r="T19" s="63"/>
      <c r="U19" s="64"/>
    </row>
    <row r="20" spans="2:25" s="66" customFormat="1" ht="6" customHeight="1" x14ac:dyDescent="0.25">
      <c r="B20" s="10"/>
      <c r="C20" s="11"/>
      <c r="D20" s="11"/>
      <c r="E20" s="11"/>
      <c r="F20" s="11"/>
      <c r="G20" s="12"/>
      <c r="H20" s="13"/>
      <c r="I20" s="13"/>
      <c r="J20" s="14"/>
      <c r="K20" s="14"/>
      <c r="L20" s="14"/>
      <c r="M20" s="14"/>
      <c r="N20" s="14"/>
      <c r="O20" s="14"/>
      <c r="P20" s="14"/>
      <c r="Q20" s="14"/>
      <c r="R20" s="14"/>
      <c r="S20" s="14"/>
      <c r="T20" s="14"/>
      <c r="U20" s="15"/>
    </row>
    <row r="21" spans="2:25" s="66" customFormat="1" ht="11.25" customHeight="1" x14ac:dyDescent="0.25">
      <c r="B21" s="35"/>
      <c r="C21" s="104">
        <f>IF($B19&lt;&gt;0,Tabel2[Sæt],)</f>
        <v>5</v>
      </c>
      <c r="D21" s="104" t="str">
        <f>IF($B19&lt;&gt;0,"x",)</f>
        <v>x</v>
      </c>
      <c r="E21" s="105">
        <f>IF($B19&lt;&gt;0,Tabel2[Reps],)</f>
        <v>10</v>
      </c>
      <c r="F21" s="105" t="str">
        <f>IF($B19&lt;&gt;0,"@",)</f>
        <v>@</v>
      </c>
      <c r="G21" s="29" t="s">
        <v>11</v>
      </c>
      <c r="H21" s="20"/>
      <c r="I21" s="27"/>
      <c r="J21" s="103" t="str">
        <f>IF($B19=0,,IF(Tabel2[Sæt]&gt;=1,$J$7,))</f>
        <v>□</v>
      </c>
      <c r="K21" s="103" t="str">
        <f>IF($B19=0,,IF(Tabel2[Sæt]&gt;=2,$J$7,))</f>
        <v>□</v>
      </c>
      <c r="L21" s="103" t="str">
        <f>IF($B19=0,,IF(Tabel2[Sæt]&gt;=3,$J$7,))</f>
        <v>□</v>
      </c>
      <c r="M21" s="103" t="str">
        <f>IF($B19=0,,IF(Tabel2[Sæt]&gt;=4,$J$7,))</f>
        <v>□</v>
      </c>
      <c r="N21" s="103" t="str">
        <f>IF($B19=0,,IF(Tabel2[Sæt]&gt;=5,$J$7,))</f>
        <v>□</v>
      </c>
      <c r="O21" s="103">
        <f>IF($B19=0,,IF(Tabel2[Sæt]&gt;=6,$J$7,))</f>
        <v>0</v>
      </c>
      <c r="P21" s="103">
        <f>IF($B19=0,,IF(Tabel2[Sæt]&gt;=7,$J$7,))</f>
        <v>0</v>
      </c>
      <c r="Q21" s="103">
        <f>IF($B19=0,,IF(Tabel2[Sæt]&gt;=8,$J$7,))</f>
        <v>0</v>
      </c>
      <c r="R21" s="103">
        <f>IF($B19=0,,IF(Tabel2[Sæt]&gt;=9,$J$7,))</f>
        <v>0</v>
      </c>
      <c r="S21" s="103">
        <f>IF($B19=0,,IF(Tabel2[Sæt]&gt;=10,$J$7,))</f>
        <v>0</v>
      </c>
      <c r="T21" s="27"/>
      <c r="U21" s="25"/>
    </row>
    <row r="22" spans="2:25" s="66" customFormat="1" ht="6" customHeight="1" x14ac:dyDescent="0.25">
      <c r="B22" s="28"/>
      <c r="C22" s="4"/>
      <c r="D22" s="4"/>
      <c r="E22" s="4"/>
      <c r="F22" s="4"/>
      <c r="G22" s="4"/>
      <c r="H22" s="4"/>
      <c r="I22" s="4"/>
      <c r="J22" s="4"/>
      <c r="K22" s="4"/>
      <c r="L22" s="4"/>
      <c r="M22" s="4"/>
      <c r="N22" s="4"/>
      <c r="O22" s="4"/>
      <c r="P22" s="4"/>
      <c r="Q22" s="4"/>
      <c r="R22" s="4"/>
      <c r="S22" s="4"/>
      <c r="T22" s="4"/>
      <c r="U22" s="26"/>
    </row>
    <row r="23" spans="2:25" ht="11.25" customHeight="1" thickBot="1" x14ac:dyDescent="0.3">
      <c r="Y23" s="56"/>
    </row>
    <row r="24" spans="2:25" ht="15.75" customHeight="1" thickBot="1" x14ac:dyDescent="0.3">
      <c r="B24" s="119" t="s">
        <v>25</v>
      </c>
      <c r="C24" s="115"/>
      <c r="D24" s="115"/>
      <c r="E24" s="118" t="s">
        <v>76</v>
      </c>
      <c r="F24" s="115" t="str">
        <f>Træningsdage!$C$5</f>
        <v>Onsdag</v>
      </c>
      <c r="G24" s="115"/>
      <c r="H24" s="118" t="s">
        <v>76</v>
      </c>
      <c r="I24" s="116">
        <f>C29*E29+C30*E30+C31*E31+C35*E35+C39*E39+C43*E43</f>
        <v>190</v>
      </c>
      <c r="J24" s="116"/>
      <c r="K24" s="116"/>
      <c r="L24" s="116"/>
      <c r="M24" s="116"/>
      <c r="N24" s="116"/>
      <c r="O24" s="116"/>
      <c r="P24" s="116"/>
      <c r="Q24" s="116"/>
      <c r="R24" s="134"/>
      <c r="S24" s="134"/>
      <c r="T24" s="134"/>
      <c r="U24" s="117">
        <f>C29+C30+C31+C35+C39+C43</f>
        <v>18</v>
      </c>
      <c r="Y24" s="56"/>
    </row>
    <row r="25" spans="2:25" ht="11.25" customHeight="1" x14ac:dyDescent="0.25">
      <c r="B25" s="6"/>
      <c r="C25" s="7"/>
      <c r="D25" s="7"/>
      <c r="E25" s="7"/>
      <c r="F25" s="7"/>
      <c r="G25" s="8"/>
      <c r="H25" s="9"/>
      <c r="I25" s="9"/>
      <c r="J25" s="6"/>
      <c r="K25" s="6"/>
      <c r="L25" s="6"/>
      <c r="M25" s="6"/>
      <c r="N25" s="6"/>
      <c r="O25" s="6"/>
      <c r="P25" s="6"/>
      <c r="Q25" s="6"/>
      <c r="R25" s="6"/>
      <c r="S25" s="6"/>
      <c r="T25" s="6"/>
      <c r="U25" s="6"/>
    </row>
    <row r="26" spans="2:25" ht="12.75" customHeight="1" x14ac:dyDescent="0.25">
      <c r="B26" s="79" t="s">
        <v>12</v>
      </c>
      <c r="C26" s="80"/>
      <c r="D26" s="80"/>
      <c r="E26" s="80"/>
      <c r="F26" s="80"/>
      <c r="G26" s="80"/>
      <c r="H26" s="80"/>
      <c r="I26" s="80"/>
      <c r="J26" s="80"/>
      <c r="K26" s="80"/>
      <c r="L26" s="80"/>
      <c r="M26" s="80"/>
      <c r="N26" s="80"/>
      <c r="O26" s="80"/>
      <c r="P26" s="80"/>
      <c r="Q26" s="80"/>
      <c r="R26" s="80"/>
      <c r="S26" s="80"/>
      <c r="T26" s="80"/>
      <c r="U26" s="81"/>
      <c r="Y26" s="56"/>
    </row>
    <row r="27" spans="2:25" ht="6" customHeight="1" x14ac:dyDescent="0.25">
      <c r="B27" s="10"/>
      <c r="C27" s="11"/>
      <c r="D27" s="11"/>
      <c r="E27" s="11"/>
      <c r="F27" s="11"/>
      <c r="G27" s="12"/>
      <c r="H27" s="13"/>
      <c r="I27" s="13"/>
      <c r="J27" s="14"/>
      <c r="K27" s="14"/>
      <c r="L27" s="14"/>
      <c r="M27" s="14"/>
      <c r="N27" s="14"/>
      <c r="O27" s="14"/>
      <c r="P27" s="14"/>
      <c r="Q27" s="14"/>
      <c r="R27" s="14"/>
      <c r="S27" s="14"/>
      <c r="T27" s="14"/>
      <c r="U27" s="15"/>
    </row>
    <row r="28" spans="2:25" ht="11.25" customHeight="1" x14ac:dyDescent="0.25">
      <c r="B28" s="10"/>
      <c r="C28" s="73" t="s">
        <v>8</v>
      </c>
      <c r="D28" s="74"/>
      <c r="E28" s="74"/>
      <c r="F28" s="74"/>
      <c r="G28" s="74"/>
      <c r="H28" s="75"/>
      <c r="I28" s="13"/>
      <c r="J28" s="27"/>
      <c r="K28" s="14"/>
      <c r="L28" s="16"/>
      <c r="M28" s="14"/>
      <c r="N28" s="14"/>
      <c r="O28" s="14"/>
      <c r="P28" s="14"/>
      <c r="Q28" s="14"/>
      <c r="R28" s="14"/>
      <c r="S28" s="14"/>
      <c r="T28" s="14"/>
      <c r="U28" s="17"/>
      <c r="Y28" s="56"/>
    </row>
    <row r="29" spans="2:25" ht="11.25" customHeight="1" x14ac:dyDescent="0.25">
      <c r="B29" s="10"/>
      <c r="C29" s="19">
        <f>Tabel27[Første procenttal]</f>
        <v>1</v>
      </c>
      <c r="D29" s="19" t="s">
        <v>6</v>
      </c>
      <c r="E29" s="23">
        <v>5</v>
      </c>
      <c r="F29" s="23" t="s">
        <v>7</v>
      </c>
      <c r="G29" s="108">
        <f>IF(Waves!$C$19="B",Waves!$B$14,Waves!$B$7)</f>
        <v>0.75</v>
      </c>
      <c r="H29" s="109">
        <f>ROUND((G29*Bænkpres)/Afrunding,0)*Afrunding</f>
        <v>0</v>
      </c>
      <c r="I29" s="13"/>
      <c r="J29" s="103" t="str">
        <f>IF('Asstistance Exercises'!$B$40&gt;=1,Settings!$A$4,)</f>
        <v>□</v>
      </c>
      <c r="K29" s="103">
        <f>IF('Asstistance Exercises'!$B$40&gt;=2,$J$7,)</f>
        <v>0</v>
      </c>
      <c r="L29" s="103">
        <f>IF('Asstistance Exercises'!$B$40&gt;=3,$J$7,)</f>
        <v>0</v>
      </c>
      <c r="M29" s="103">
        <f>IF('Asstistance Exercises'!$B$40&gt;=4,$J$7,)</f>
        <v>0</v>
      </c>
      <c r="N29" s="103">
        <f>IF('Asstistance Exercises'!$B$40&gt;=5,$J$7,)</f>
        <v>0</v>
      </c>
      <c r="O29" s="103">
        <f>IF('Asstistance Exercises'!$B$40&gt;=6,$J$7,)</f>
        <v>0</v>
      </c>
      <c r="P29" s="103">
        <f>IF('Asstistance Exercises'!$B$40&gt;=7,$J$7,)</f>
        <v>0</v>
      </c>
      <c r="Q29" s="103">
        <f>IF('Asstistance Exercises'!$B$40&gt;=8,$J$7,)</f>
        <v>0</v>
      </c>
      <c r="R29" s="103">
        <f>IF('Asstistance Exercises'!$B$40&gt;=9,$J$7,)</f>
        <v>0</v>
      </c>
      <c r="S29" s="103">
        <f>IF('Asstistance Exercises'!$B$40&gt;=10,$J$7,)</f>
        <v>0</v>
      </c>
      <c r="T29" s="14"/>
      <c r="U29" s="17"/>
    </row>
    <row r="30" spans="2:25" ht="11.25" customHeight="1" x14ac:dyDescent="0.25">
      <c r="B30" s="10"/>
      <c r="C30" s="19">
        <f>Tabel278[Andet procenttal]</f>
        <v>1</v>
      </c>
      <c r="D30" s="19" t="s">
        <v>6</v>
      </c>
      <c r="E30" s="23">
        <v>5</v>
      </c>
      <c r="F30" s="23" t="s">
        <v>7</v>
      </c>
      <c r="G30" s="108">
        <f>IF(Waves!$C$19="B",Waves!$B$15,Waves!$B$8)</f>
        <v>0.8</v>
      </c>
      <c r="H30" s="109">
        <f>ROUND((G30*Bænkpres)/Afrunding,0)*Afrunding</f>
        <v>0</v>
      </c>
      <c r="I30" s="13"/>
      <c r="J30" s="103" t="str">
        <f>IF('Asstistance Exercises'!$B$43&gt;=1,$J$7,)</f>
        <v>□</v>
      </c>
      <c r="K30" s="103">
        <f>IF('Asstistance Exercises'!$B$43&gt;=2,$J$7,)</f>
        <v>0</v>
      </c>
      <c r="L30" s="103">
        <f>IF('Asstistance Exercises'!$B$43&gt;=3,$J$7,)</f>
        <v>0</v>
      </c>
      <c r="M30" s="103">
        <f>IF('Asstistance Exercises'!$B$43&gt;=4,$J$7,)</f>
        <v>0</v>
      </c>
      <c r="N30" s="103">
        <f>IF('Asstistance Exercises'!$B$43&gt;=5,$J$7,)</f>
        <v>0</v>
      </c>
      <c r="O30" s="103">
        <f>IF('Asstistance Exercises'!$B$43&gt;=6,$J$7,)</f>
        <v>0</v>
      </c>
      <c r="P30" s="103">
        <f>IF('Asstistance Exercises'!$B$43&gt;=7,$J$7,)</f>
        <v>0</v>
      </c>
      <c r="Q30" s="103">
        <f>IF('Asstistance Exercises'!$B$43&gt;=8,$J$7,)</f>
        <v>0</v>
      </c>
      <c r="R30" s="103">
        <f>IF('Asstistance Exercises'!$B$43&gt;=9,$J$7,)</f>
        <v>0</v>
      </c>
      <c r="S30" s="103">
        <f>IF('Asstistance Exercises'!$B$43&gt;=10,$J$7,)</f>
        <v>0</v>
      </c>
      <c r="T30" s="14"/>
      <c r="U30" s="17"/>
    </row>
    <row r="31" spans="2:25" ht="11.25" customHeight="1" x14ac:dyDescent="0.25">
      <c r="B31" s="10"/>
      <c r="C31" s="19">
        <f>Tabel279[Tredje procenttal]</f>
        <v>1</v>
      </c>
      <c r="D31" s="19" t="s">
        <v>6</v>
      </c>
      <c r="E31" s="110">
        <v>5</v>
      </c>
      <c r="F31" s="23" t="s">
        <v>7</v>
      </c>
      <c r="G31" s="108">
        <f>IF(Waves!$C$19="B",Waves!$B$16,Waves!$B$9)</f>
        <v>0.85</v>
      </c>
      <c r="H31" s="109">
        <f>ROUND((G31*Bænkpres)/Afrunding,0)*Afrunding</f>
        <v>0</v>
      </c>
      <c r="I31" s="13"/>
      <c r="J31" s="103" t="str">
        <f>IF('Asstistance Exercises'!$B$46&gt;=1,$J$7,)</f>
        <v>□</v>
      </c>
      <c r="K31" s="103">
        <f>IF('Asstistance Exercises'!$B$46&gt;=2,$J$7,)</f>
        <v>0</v>
      </c>
      <c r="L31" s="103">
        <f>IF('Asstistance Exercises'!$B$46&gt;=3,$J$7,)</f>
        <v>0</v>
      </c>
      <c r="M31" s="103">
        <f>IF('Asstistance Exercises'!$B$46&gt;=4,$J$7,)</f>
        <v>0</v>
      </c>
      <c r="N31" s="103">
        <f>IF('Asstistance Exercises'!$B$46&gt;=5,$J$7,)</f>
        <v>0</v>
      </c>
      <c r="O31" s="103">
        <f>IF('Asstistance Exercises'!$B$46&gt;=6,$J$7,)</f>
        <v>0</v>
      </c>
      <c r="P31" s="103">
        <f>IF('Asstistance Exercises'!$B$46&gt;=7,$J$7,)</f>
        <v>0</v>
      </c>
      <c r="Q31" s="103">
        <f>IF('Asstistance Exercises'!$B$46&gt;=8,$J$7,)</f>
        <v>0</v>
      </c>
      <c r="R31" s="103">
        <f>IF('Asstistance Exercises'!$B$46&gt;=9,$J$7,)</f>
        <v>0</v>
      </c>
      <c r="S31" s="103">
        <f>IF('Asstistance Exercises'!$B$46&gt;=10,$J$7,)</f>
        <v>0</v>
      </c>
      <c r="T31" s="14"/>
      <c r="U31" s="17"/>
    </row>
    <row r="32" spans="2:25" ht="6" customHeight="1" x14ac:dyDescent="0.25">
      <c r="B32" s="10"/>
      <c r="C32" s="3"/>
      <c r="D32" s="3"/>
      <c r="E32" s="3"/>
      <c r="F32" s="3"/>
      <c r="G32" s="3"/>
      <c r="H32" s="3"/>
      <c r="I32" s="3"/>
      <c r="J32" s="3"/>
      <c r="K32" s="3"/>
      <c r="L32" s="3"/>
      <c r="M32" s="3"/>
      <c r="N32" s="3"/>
      <c r="O32" s="14"/>
      <c r="P32" s="14"/>
      <c r="Q32" s="14"/>
      <c r="R32" s="14"/>
      <c r="S32" s="14"/>
      <c r="T32" s="14"/>
      <c r="U32" s="25"/>
    </row>
    <row r="33" spans="2:21" ht="12.75" customHeight="1" x14ac:dyDescent="0.25">
      <c r="B33" s="101" t="str">
        <f>'Asstistance Exercises'!B22</f>
        <v>Incline Dumbbell Bænkpres</v>
      </c>
      <c r="C33" s="21"/>
      <c r="D33" s="21"/>
      <c r="E33" s="21"/>
      <c r="F33" s="21"/>
      <c r="G33" s="21"/>
      <c r="H33" s="21"/>
      <c r="I33" s="21"/>
      <c r="J33" s="21"/>
      <c r="K33" s="21"/>
      <c r="L33" s="21"/>
      <c r="M33" s="21"/>
      <c r="N33" s="21"/>
      <c r="O33" s="21"/>
      <c r="P33" s="21"/>
      <c r="Q33" s="21"/>
      <c r="R33" s="63"/>
      <c r="S33" s="63"/>
      <c r="T33" s="63"/>
      <c r="U33" s="24"/>
    </row>
    <row r="34" spans="2:21" ht="6" customHeight="1" x14ac:dyDescent="0.25">
      <c r="B34" s="30"/>
      <c r="C34" s="31"/>
      <c r="D34" s="31"/>
      <c r="E34" s="31"/>
      <c r="F34" s="31"/>
      <c r="G34" s="32"/>
      <c r="H34" s="33"/>
      <c r="I34" s="33"/>
      <c r="J34" s="34"/>
      <c r="K34" s="34"/>
      <c r="L34" s="34"/>
      <c r="M34" s="34"/>
      <c r="N34" s="34"/>
      <c r="O34" s="34"/>
      <c r="P34" s="34"/>
      <c r="Q34" s="34"/>
      <c r="R34" s="34"/>
      <c r="S34" s="34"/>
      <c r="T34" s="34"/>
      <c r="U34" s="15"/>
    </row>
    <row r="35" spans="2:21" ht="11.25" customHeight="1" x14ac:dyDescent="0.25">
      <c r="B35" s="35"/>
      <c r="C35" s="104">
        <f>IF($B33&lt;&gt;0,Tabel2[Sæt],)</f>
        <v>5</v>
      </c>
      <c r="D35" s="104" t="str">
        <f>IF($B33&lt;&gt;0,"x",)</f>
        <v>x</v>
      </c>
      <c r="E35" s="105">
        <f>IF($B33&lt;&gt;0,Tabel2[Reps],)</f>
        <v>10</v>
      </c>
      <c r="F35" s="105" t="str">
        <f>IF($B33&lt;&gt;0,"@",)</f>
        <v>@</v>
      </c>
      <c r="G35" s="29" t="s">
        <v>11</v>
      </c>
      <c r="H35" s="20"/>
      <c r="I35" s="27"/>
      <c r="J35" s="103" t="str">
        <f>IF($B33=0,,IF(Tabel2[Sæt]&gt;=1,$J$7,))</f>
        <v>□</v>
      </c>
      <c r="K35" s="103" t="str">
        <f>IF($B33=0,,IF(Tabel2[Sæt]&gt;=2,$J$7,))</f>
        <v>□</v>
      </c>
      <c r="L35" s="103" t="str">
        <f>IF($B33=0,,IF(Tabel2[Sæt]&gt;=3,$J$7,))</f>
        <v>□</v>
      </c>
      <c r="M35" s="103" t="str">
        <f>IF($B33=0,,IF(Tabel2[Sæt]&gt;=4,$J$7,))</f>
        <v>□</v>
      </c>
      <c r="N35" s="103" t="str">
        <f>IF($B33=0,,IF(Tabel2[Sæt]&gt;=5,$J$7,))</f>
        <v>□</v>
      </c>
      <c r="O35" s="103">
        <f>IF($B33=0,,IF(Tabel2[Sæt]&gt;=6,$J$7,))</f>
        <v>0</v>
      </c>
      <c r="P35" s="103">
        <f>IF($B33=0,,IF(Tabel2[Sæt]&gt;=7,$J$7,))</f>
        <v>0</v>
      </c>
      <c r="Q35" s="103">
        <f>IF($B33=0,,IF(Tabel2[Sæt]&gt;=8,$J$7,))</f>
        <v>0</v>
      </c>
      <c r="R35" s="103">
        <f>IF($B33=0,,IF(Tabel2[Sæt]&gt;=9,$J$7,))</f>
        <v>0</v>
      </c>
      <c r="S35" s="103">
        <f>IF($B33=0,,IF(Tabel2[Sæt]&gt;=10,$J$7,))</f>
        <v>0</v>
      </c>
      <c r="T35" s="27"/>
      <c r="U35" s="25"/>
    </row>
    <row r="36" spans="2:21" ht="6" customHeight="1" x14ac:dyDescent="0.25">
      <c r="B36" s="36"/>
      <c r="C36" s="37"/>
      <c r="D36" s="37"/>
      <c r="E36" s="37"/>
      <c r="F36" s="37"/>
      <c r="G36" s="37"/>
      <c r="H36" s="37"/>
      <c r="I36" s="37"/>
      <c r="J36" s="37"/>
      <c r="K36" s="37"/>
      <c r="L36" s="37"/>
      <c r="M36" s="37"/>
      <c r="N36" s="37"/>
      <c r="O36" s="37"/>
      <c r="P36" s="37"/>
      <c r="Q36" s="37"/>
      <c r="R36" s="37"/>
      <c r="S36" s="37"/>
      <c r="T36" s="37"/>
      <c r="U36" s="38"/>
    </row>
    <row r="37" spans="2:21" ht="12.75" customHeight="1" x14ac:dyDescent="0.25">
      <c r="B37" s="101" t="str">
        <f>'Asstistance Exercises'!B23</f>
        <v>One Arm Dumbbell Rows</v>
      </c>
      <c r="C37" s="21"/>
      <c r="D37" s="21"/>
      <c r="E37" s="21"/>
      <c r="F37" s="21"/>
      <c r="G37" s="21"/>
      <c r="H37" s="21"/>
      <c r="I37" s="21"/>
      <c r="J37" s="21"/>
      <c r="K37" s="21"/>
      <c r="L37" s="21"/>
      <c r="M37" s="21"/>
      <c r="N37" s="21"/>
      <c r="O37" s="21"/>
      <c r="P37" s="21"/>
      <c r="Q37" s="21"/>
      <c r="R37" s="63"/>
      <c r="S37" s="63"/>
      <c r="T37" s="63"/>
      <c r="U37" s="24"/>
    </row>
    <row r="38" spans="2:21" ht="6" customHeight="1" x14ac:dyDescent="0.25">
      <c r="B38" s="10"/>
      <c r="C38" s="11"/>
      <c r="D38" s="11"/>
      <c r="E38" s="11"/>
      <c r="F38" s="11"/>
      <c r="G38" s="12"/>
      <c r="H38" s="13"/>
      <c r="I38" s="13"/>
      <c r="J38" s="14"/>
      <c r="K38" s="14"/>
      <c r="L38" s="14"/>
      <c r="M38" s="14"/>
      <c r="N38" s="14"/>
      <c r="O38" s="14"/>
      <c r="P38" s="14"/>
      <c r="Q38" s="14"/>
      <c r="R38" s="14"/>
      <c r="S38" s="14"/>
      <c r="T38" s="14"/>
      <c r="U38" s="15"/>
    </row>
    <row r="39" spans="2:21" ht="11.25" customHeight="1" x14ac:dyDescent="0.25">
      <c r="B39" s="35"/>
      <c r="C39" s="104">
        <f>IF($B37&lt;&gt;0,Tabel2[Sæt],)</f>
        <v>5</v>
      </c>
      <c r="D39" s="104" t="str">
        <f>IF($B37&lt;&gt;0,"x",)</f>
        <v>x</v>
      </c>
      <c r="E39" s="105">
        <f>IF($B37&lt;&gt;0,Tabel2[Reps],)</f>
        <v>10</v>
      </c>
      <c r="F39" s="105" t="str">
        <f>IF($B37&lt;&gt;0,"@",)</f>
        <v>@</v>
      </c>
      <c r="G39" s="29" t="s">
        <v>11</v>
      </c>
      <c r="H39" s="20"/>
      <c r="I39" s="27"/>
      <c r="J39" s="103" t="str">
        <f>IF($B37=0,,IF(Tabel2[Sæt]&gt;=1,$J$7,))</f>
        <v>□</v>
      </c>
      <c r="K39" s="103" t="str">
        <f>IF($B37=0,,IF(Tabel2[Sæt]&gt;=2,$J$7,))</f>
        <v>□</v>
      </c>
      <c r="L39" s="103" t="str">
        <f>IF($B37=0,,IF(Tabel2[Sæt]&gt;=3,$J$7,))</f>
        <v>□</v>
      </c>
      <c r="M39" s="103" t="str">
        <f>IF($B37=0,,IF(Tabel2[Sæt]&gt;=4,$J$7,))</f>
        <v>□</v>
      </c>
      <c r="N39" s="103" t="str">
        <f>IF($B37=0,,IF(Tabel2[Sæt]&gt;=5,$J$7,))</f>
        <v>□</v>
      </c>
      <c r="O39" s="103">
        <f>IF($B37=0,,IF(Tabel2[Sæt]&gt;=6,$J$7,))</f>
        <v>0</v>
      </c>
      <c r="P39" s="103">
        <f>IF($B37=0,,IF(Tabel2[Sæt]&gt;=7,$J$7,))</f>
        <v>0</v>
      </c>
      <c r="Q39" s="103">
        <f>IF($B37=0,,IF(Tabel2[Sæt]&gt;=8,$J$7,))</f>
        <v>0</v>
      </c>
      <c r="R39" s="103">
        <f>IF($B37=0,,IF(Tabel2[Sæt]&gt;=9,$J$7,))</f>
        <v>0</v>
      </c>
      <c r="S39" s="103">
        <f>IF($B37=0,,IF(Tabel2[Sæt]&gt;=10,$J$7,))</f>
        <v>0</v>
      </c>
      <c r="T39" s="27"/>
      <c r="U39" s="25"/>
    </row>
    <row r="40" spans="2:21" ht="6" customHeight="1" x14ac:dyDescent="0.25">
      <c r="B40" s="28"/>
      <c r="C40" s="4"/>
      <c r="D40" s="4"/>
      <c r="E40" s="4"/>
      <c r="F40" s="4"/>
      <c r="G40" s="4"/>
      <c r="H40" s="4"/>
      <c r="I40" s="4"/>
      <c r="J40" s="4"/>
      <c r="K40" s="4"/>
      <c r="L40" s="4"/>
      <c r="M40" s="4"/>
      <c r="N40" s="4"/>
      <c r="O40" s="4"/>
      <c r="P40" s="4"/>
      <c r="Q40" s="4"/>
      <c r="R40" s="4"/>
      <c r="S40" s="4"/>
      <c r="T40" s="4"/>
      <c r="U40" s="26"/>
    </row>
    <row r="41" spans="2:21" s="56" customFormat="1" ht="12.75" customHeight="1" x14ac:dyDescent="0.25">
      <c r="B41" s="101" t="str">
        <f>'Asstistance Exercises'!B24</f>
        <v>Dips</v>
      </c>
      <c r="C41" s="53"/>
      <c r="D41" s="53"/>
      <c r="E41" s="53"/>
      <c r="F41" s="53"/>
      <c r="G41" s="53"/>
      <c r="H41" s="53"/>
      <c r="I41" s="53"/>
      <c r="J41" s="53"/>
      <c r="K41" s="53"/>
      <c r="L41" s="53"/>
      <c r="M41" s="53"/>
      <c r="N41" s="53"/>
      <c r="O41" s="53"/>
      <c r="P41" s="53"/>
      <c r="Q41" s="53"/>
      <c r="R41" s="63"/>
      <c r="S41" s="63"/>
      <c r="T41" s="63"/>
      <c r="U41" s="54"/>
    </row>
    <row r="42" spans="2:21" s="56" customFormat="1" ht="6" customHeight="1" x14ac:dyDescent="0.25">
      <c r="B42" s="10"/>
      <c r="C42" s="11"/>
      <c r="D42" s="11"/>
      <c r="E42" s="11"/>
      <c r="F42" s="11"/>
      <c r="G42" s="12"/>
      <c r="H42" s="13"/>
      <c r="I42" s="13"/>
      <c r="J42" s="14"/>
      <c r="K42" s="14"/>
      <c r="L42" s="14"/>
      <c r="M42" s="14"/>
      <c r="N42" s="14"/>
      <c r="O42" s="14"/>
      <c r="P42" s="14"/>
      <c r="Q42" s="14"/>
      <c r="R42" s="14"/>
      <c r="S42" s="14"/>
      <c r="T42" s="14"/>
      <c r="U42" s="15"/>
    </row>
    <row r="43" spans="2:21" s="56" customFormat="1" ht="11.25" customHeight="1" x14ac:dyDescent="0.25">
      <c r="B43" s="35"/>
      <c r="C43" s="104">
        <f>IF($B41&lt;&gt;0,'Asstistance Exercises'!$B$10,)</f>
        <v>5</v>
      </c>
      <c r="D43" s="104" t="str">
        <f>IF($B41&lt;&gt;0,"x",)</f>
        <v>x</v>
      </c>
      <c r="E43" s="105">
        <f>IF($B41&lt;&gt;0,Reps_alt,)</f>
        <v>15</v>
      </c>
      <c r="F43" s="105" t="str">
        <f>IF($B41&lt;&gt;0,"@",)</f>
        <v>@</v>
      </c>
      <c r="G43" s="29" t="s">
        <v>11</v>
      </c>
      <c r="H43" s="20"/>
      <c r="I43" s="27"/>
      <c r="J43" s="103" t="str">
        <f>IF($B41=0,,IF('Asstistance Exercises'!$B$10&gt;=1,$J$7,))</f>
        <v>□</v>
      </c>
      <c r="K43" s="103" t="str">
        <f>IF($B41=0,,IF('Asstistance Exercises'!$B$10&gt;=2,$J$7,))</f>
        <v>□</v>
      </c>
      <c r="L43" s="103" t="str">
        <f>IF($B41=0,,IF('Asstistance Exercises'!$B$10&gt;=3,$J$7,))</f>
        <v>□</v>
      </c>
      <c r="M43" s="103" t="str">
        <f>IF($B41=0,,IF('Asstistance Exercises'!$B$10&gt;=4,$J$7,))</f>
        <v>□</v>
      </c>
      <c r="N43" s="103" t="str">
        <f>IF($B41=0,,IF('Asstistance Exercises'!$B$10&gt;=5,$J$7,))</f>
        <v>□</v>
      </c>
      <c r="O43" s="103">
        <f>IF($B41=0,,IF('Asstistance Exercises'!$B$10&gt;=6,$J$7,))</f>
        <v>0</v>
      </c>
      <c r="P43" s="103">
        <f>IF($B41=0,,IF('Asstistance Exercises'!$B$10&gt;=7,$J$7,))</f>
        <v>0</v>
      </c>
      <c r="Q43" s="103">
        <f>IF($B41=0,,IF('Asstistance Exercises'!$B$10&gt;=8,$J$7,))</f>
        <v>0</v>
      </c>
      <c r="R43" s="103">
        <f>IF($B41=0,,IF('Asstistance Exercises'!$B$10&gt;=9,$J$7,))</f>
        <v>0</v>
      </c>
      <c r="S43" s="103">
        <f>IF($B41=0,,IF('Asstistance Exercises'!$B$10&gt;=10,$J$7,))</f>
        <v>0</v>
      </c>
      <c r="T43" s="27"/>
      <c r="U43" s="25"/>
    </row>
    <row r="44" spans="2:21" s="56" customFormat="1" ht="6" customHeight="1" x14ac:dyDescent="0.25">
      <c r="B44" s="28"/>
      <c r="C44" s="4"/>
      <c r="D44" s="4"/>
      <c r="E44" s="4"/>
      <c r="F44" s="4"/>
      <c r="G44" s="4"/>
      <c r="H44" s="4"/>
      <c r="I44" s="4"/>
      <c r="J44" s="4"/>
      <c r="K44" s="4"/>
      <c r="L44" s="4"/>
      <c r="M44" s="4"/>
      <c r="N44" s="4"/>
      <c r="O44" s="4"/>
      <c r="P44" s="4"/>
      <c r="Q44" s="4"/>
      <c r="R44" s="4"/>
      <c r="S44" s="4"/>
      <c r="T44" s="4"/>
      <c r="U44" s="26"/>
    </row>
    <row r="45" spans="2:21" s="56" customFormat="1" ht="11.25" customHeight="1" thickBot="1" x14ac:dyDescent="0.3">
      <c r="R45" s="66"/>
      <c r="S45" s="66"/>
      <c r="T45" s="66"/>
    </row>
    <row r="46" spans="2:21" s="56" customFormat="1" ht="15.75" customHeight="1" thickBot="1" x14ac:dyDescent="0.3">
      <c r="B46" s="119" t="s">
        <v>25</v>
      </c>
      <c r="C46" s="115"/>
      <c r="D46" s="115"/>
      <c r="E46" s="118" t="s">
        <v>76</v>
      </c>
      <c r="F46" s="115" t="str">
        <f>Træningsdage!$C$6</f>
        <v>Fredag</v>
      </c>
      <c r="G46" s="115"/>
      <c r="H46" s="118" t="s">
        <v>76</v>
      </c>
      <c r="I46" s="116">
        <f>C51*E51+C52*E52+C53*E53+C57*E57+C61*E61+C65*E65</f>
        <v>190</v>
      </c>
      <c r="J46" s="116"/>
      <c r="K46" s="116"/>
      <c r="L46" s="116"/>
      <c r="M46" s="116"/>
      <c r="N46" s="116"/>
      <c r="O46" s="116"/>
      <c r="P46" s="116"/>
      <c r="Q46" s="116"/>
      <c r="R46" s="134"/>
      <c r="S46" s="134"/>
      <c r="T46" s="134"/>
      <c r="U46" s="117">
        <f>C51+C52+C53+C57+C61+C65</f>
        <v>18</v>
      </c>
    </row>
    <row r="47" spans="2:21" s="56" customFormat="1" ht="11.25" customHeight="1" x14ac:dyDescent="0.25">
      <c r="B47" s="6"/>
      <c r="C47" s="7"/>
      <c r="D47" s="7"/>
      <c r="E47" s="7"/>
      <c r="F47" s="7"/>
      <c r="G47" s="8"/>
      <c r="H47" s="9"/>
      <c r="I47" s="9"/>
      <c r="J47" s="6"/>
      <c r="K47" s="6"/>
      <c r="L47" s="6"/>
      <c r="M47" s="6"/>
      <c r="N47" s="6"/>
      <c r="O47" s="6"/>
      <c r="P47" s="6"/>
      <c r="Q47" s="6"/>
      <c r="R47" s="6"/>
      <c r="S47" s="6"/>
      <c r="T47" s="6"/>
      <c r="U47" s="6"/>
    </row>
    <row r="48" spans="2:21" s="56" customFormat="1" ht="12.75" customHeight="1" x14ac:dyDescent="0.25">
      <c r="B48" s="79" t="s">
        <v>1</v>
      </c>
      <c r="C48" s="80"/>
      <c r="D48" s="80"/>
      <c r="E48" s="80"/>
      <c r="F48" s="80"/>
      <c r="G48" s="80"/>
      <c r="H48" s="80"/>
      <c r="I48" s="80"/>
      <c r="J48" s="80"/>
      <c r="K48" s="80"/>
      <c r="L48" s="80"/>
      <c r="M48" s="80"/>
      <c r="N48" s="80"/>
      <c r="O48" s="80"/>
      <c r="P48" s="80"/>
      <c r="Q48" s="80"/>
      <c r="R48" s="80"/>
      <c r="S48" s="80"/>
      <c r="T48" s="80"/>
      <c r="U48" s="81"/>
    </row>
    <row r="49" spans="2:25" ht="6" customHeight="1" x14ac:dyDescent="0.25">
      <c r="B49" s="10"/>
      <c r="C49" s="11"/>
      <c r="D49" s="11"/>
      <c r="E49" s="11"/>
      <c r="F49" s="11"/>
      <c r="G49" s="12"/>
      <c r="H49" s="13"/>
      <c r="I49" s="13"/>
      <c r="J49" s="14"/>
      <c r="K49" s="14"/>
      <c r="L49" s="14"/>
      <c r="M49" s="14"/>
      <c r="N49" s="14"/>
      <c r="O49" s="14"/>
      <c r="P49" s="14"/>
      <c r="Q49" s="14"/>
      <c r="R49" s="14"/>
      <c r="S49" s="14"/>
      <c r="T49" s="14"/>
      <c r="U49" s="15"/>
    </row>
    <row r="50" spans="2:25" ht="11.25" customHeight="1" x14ac:dyDescent="0.25">
      <c r="B50" s="10"/>
      <c r="C50" s="73" t="s">
        <v>8</v>
      </c>
      <c r="D50" s="74"/>
      <c r="E50" s="74"/>
      <c r="F50" s="74"/>
      <c r="G50" s="74"/>
      <c r="H50" s="75"/>
      <c r="I50" s="13"/>
      <c r="J50" s="27"/>
      <c r="K50" s="14"/>
      <c r="L50" s="16"/>
      <c r="M50" s="14"/>
      <c r="N50" s="14"/>
      <c r="O50" s="14"/>
      <c r="P50" s="14"/>
      <c r="Q50" s="14"/>
      <c r="R50" s="14"/>
      <c r="S50" s="14"/>
      <c r="T50" s="14"/>
      <c r="U50" s="17"/>
    </row>
    <row r="51" spans="2:25" ht="11.25" customHeight="1" x14ac:dyDescent="0.25">
      <c r="B51" s="10"/>
      <c r="C51" s="19">
        <f>Tabel27[Første procenttal]</f>
        <v>1</v>
      </c>
      <c r="D51" s="19" t="s">
        <v>6</v>
      </c>
      <c r="E51" s="23">
        <v>5</v>
      </c>
      <c r="F51" s="23" t="s">
        <v>7</v>
      </c>
      <c r="G51" s="108">
        <f>IF(Waves!$C$19="B",Waves!$B$14,Waves!$B$7)</f>
        <v>0.75</v>
      </c>
      <c r="H51" s="109">
        <f>ROUND((G51*Dødløft)/Afrunding,0)*Afrunding</f>
        <v>0</v>
      </c>
      <c r="I51" s="13"/>
      <c r="J51" s="103" t="str">
        <f>IF('Asstistance Exercises'!$B$40&gt;=1,Settings!$A$4,)</f>
        <v>□</v>
      </c>
      <c r="K51" s="103">
        <f>IF('Asstistance Exercises'!$B$40&gt;=2,$J$7,)</f>
        <v>0</v>
      </c>
      <c r="L51" s="103">
        <f>IF('Asstistance Exercises'!$B$40&gt;=3,$J$7,)</f>
        <v>0</v>
      </c>
      <c r="M51" s="103">
        <f>IF('Asstistance Exercises'!$B$40&gt;=4,$J$7,)</f>
        <v>0</v>
      </c>
      <c r="N51" s="103">
        <f>IF('Asstistance Exercises'!$B$40&gt;=5,$J$7,)</f>
        <v>0</v>
      </c>
      <c r="O51" s="103">
        <f>IF('Asstistance Exercises'!$B$40&gt;=6,$J$7,)</f>
        <v>0</v>
      </c>
      <c r="P51" s="103">
        <f>IF('Asstistance Exercises'!$B$40&gt;=7,$J$7,)</f>
        <v>0</v>
      </c>
      <c r="Q51" s="103">
        <f>IF('Asstistance Exercises'!$B$40&gt;=8,$J$7,)</f>
        <v>0</v>
      </c>
      <c r="R51" s="103">
        <f>IF('Asstistance Exercises'!$B$40&gt;=9,$J$7,)</f>
        <v>0</v>
      </c>
      <c r="S51" s="103">
        <f>IF('Asstistance Exercises'!$B$40&gt;=10,$J$7,)</f>
        <v>0</v>
      </c>
      <c r="T51" s="14"/>
      <c r="U51" s="17"/>
    </row>
    <row r="52" spans="2:25" ht="11.25" customHeight="1" x14ac:dyDescent="0.25">
      <c r="B52" s="10"/>
      <c r="C52" s="19">
        <f>Tabel278[Andet procenttal]</f>
        <v>1</v>
      </c>
      <c r="D52" s="19" t="s">
        <v>6</v>
      </c>
      <c r="E52" s="23">
        <v>5</v>
      </c>
      <c r="F52" s="23" t="s">
        <v>7</v>
      </c>
      <c r="G52" s="108">
        <f>IF(Waves!$C$19="B",Waves!$B$15,Waves!$B$8)</f>
        <v>0.8</v>
      </c>
      <c r="H52" s="109">
        <f>ROUND((G52*Dødløft)/Afrunding,0)*Afrunding</f>
        <v>0</v>
      </c>
      <c r="I52" s="13"/>
      <c r="J52" s="103" t="str">
        <f>IF('Asstistance Exercises'!$B$43&gt;=1,$J$7,)</f>
        <v>□</v>
      </c>
      <c r="K52" s="103">
        <f>IF('Asstistance Exercises'!$B$43&gt;=2,$J$7,)</f>
        <v>0</v>
      </c>
      <c r="L52" s="103">
        <f>IF('Asstistance Exercises'!$B$43&gt;=3,$J$7,)</f>
        <v>0</v>
      </c>
      <c r="M52" s="103">
        <f>IF('Asstistance Exercises'!$B$43&gt;=4,$J$7,)</f>
        <v>0</v>
      </c>
      <c r="N52" s="103">
        <f>IF('Asstistance Exercises'!$B$43&gt;=5,$J$7,)</f>
        <v>0</v>
      </c>
      <c r="O52" s="103">
        <f>IF('Asstistance Exercises'!$B$43&gt;=6,$J$7,)</f>
        <v>0</v>
      </c>
      <c r="P52" s="103">
        <f>IF('Asstistance Exercises'!$B$43&gt;=7,$J$7,)</f>
        <v>0</v>
      </c>
      <c r="Q52" s="103">
        <f>IF('Asstistance Exercises'!$B$43&gt;=8,$J$7,)</f>
        <v>0</v>
      </c>
      <c r="R52" s="103">
        <f>IF('Asstistance Exercises'!$B$43&gt;=9,$J$7,)</f>
        <v>0</v>
      </c>
      <c r="S52" s="103">
        <f>IF('Asstistance Exercises'!$B$43&gt;=10,$J$7,)</f>
        <v>0</v>
      </c>
      <c r="T52" s="14"/>
      <c r="U52" s="17"/>
    </row>
    <row r="53" spans="2:25" ht="11.25" customHeight="1" x14ac:dyDescent="0.25">
      <c r="B53" s="10"/>
      <c r="C53" s="19">
        <f>Tabel279[Tredje procenttal]</f>
        <v>1</v>
      </c>
      <c r="D53" s="19" t="s">
        <v>6</v>
      </c>
      <c r="E53" s="110">
        <v>5</v>
      </c>
      <c r="F53" s="23" t="s">
        <v>7</v>
      </c>
      <c r="G53" s="108">
        <f>IF(Waves!$C$19="B",Waves!$B$16,Waves!$B$9)</f>
        <v>0.85</v>
      </c>
      <c r="H53" s="109">
        <f>ROUND((G53*Dødløft)/Afrunding,0)*Afrunding</f>
        <v>0</v>
      </c>
      <c r="I53" s="13"/>
      <c r="J53" s="103" t="str">
        <f>IF('Asstistance Exercises'!$B$46&gt;=1,$J$7,)</f>
        <v>□</v>
      </c>
      <c r="K53" s="103">
        <f>IF('Asstistance Exercises'!$B$46&gt;=2,$J$7,)</f>
        <v>0</v>
      </c>
      <c r="L53" s="103">
        <f>IF('Asstistance Exercises'!$B$46&gt;=3,$J$7,)</f>
        <v>0</v>
      </c>
      <c r="M53" s="103">
        <f>IF('Asstistance Exercises'!$B$46&gt;=4,$J$7,)</f>
        <v>0</v>
      </c>
      <c r="N53" s="103">
        <f>IF('Asstistance Exercises'!$B$46&gt;=5,$J$7,)</f>
        <v>0</v>
      </c>
      <c r="O53" s="103">
        <f>IF('Asstistance Exercises'!$B$46&gt;=6,$J$7,)</f>
        <v>0</v>
      </c>
      <c r="P53" s="103">
        <f>IF('Asstistance Exercises'!$B$46&gt;=7,$J$7,)</f>
        <v>0</v>
      </c>
      <c r="Q53" s="103">
        <f>IF('Asstistance Exercises'!$B$46&gt;=8,$J$7,)</f>
        <v>0</v>
      </c>
      <c r="R53" s="103">
        <f>IF('Asstistance Exercises'!$B$46&gt;=9,$J$7,)</f>
        <v>0</v>
      </c>
      <c r="S53" s="103">
        <f>IF('Asstistance Exercises'!$B$46&gt;=10,$J$7,)</f>
        <v>0</v>
      </c>
      <c r="T53" s="14"/>
      <c r="U53" s="17"/>
    </row>
    <row r="54" spans="2:25" ht="6" customHeight="1" x14ac:dyDescent="0.25">
      <c r="B54" s="10"/>
      <c r="C54" s="3"/>
      <c r="D54" s="3"/>
      <c r="E54" s="3"/>
      <c r="F54" s="3"/>
      <c r="G54" s="3"/>
      <c r="H54" s="3"/>
      <c r="I54" s="3"/>
      <c r="J54" s="3"/>
      <c r="K54" s="3"/>
      <c r="L54" s="3"/>
      <c r="M54" s="3"/>
      <c r="N54" s="3"/>
      <c r="O54" s="14"/>
      <c r="P54" s="14"/>
      <c r="Q54" s="14"/>
      <c r="R54" s="14"/>
      <c r="S54" s="14"/>
      <c r="T54" s="14"/>
      <c r="U54" s="25"/>
    </row>
    <row r="55" spans="2:25" ht="12.75" customHeight="1" x14ac:dyDescent="0.25">
      <c r="B55" s="101" t="str">
        <f>'Asstistance Exercises'!B27</f>
        <v>Dumbbell Curls</v>
      </c>
      <c r="C55" s="21"/>
      <c r="D55" s="21"/>
      <c r="E55" s="21"/>
      <c r="F55" s="21"/>
      <c r="G55" s="21"/>
      <c r="H55" s="21"/>
      <c r="I55" s="21"/>
      <c r="J55" s="21"/>
      <c r="K55" s="21"/>
      <c r="L55" s="21"/>
      <c r="M55" s="21"/>
      <c r="N55" s="21"/>
      <c r="O55" s="21"/>
      <c r="P55" s="21"/>
      <c r="Q55" s="21"/>
      <c r="R55" s="63"/>
      <c r="S55" s="63"/>
      <c r="T55" s="63"/>
      <c r="U55" s="24"/>
    </row>
    <row r="56" spans="2:25" ht="6" customHeight="1" x14ac:dyDescent="0.25">
      <c r="B56" s="30"/>
      <c r="C56" s="31"/>
      <c r="D56" s="31"/>
      <c r="E56" s="31"/>
      <c r="F56" s="31"/>
      <c r="G56" s="32"/>
      <c r="H56" s="33"/>
      <c r="I56" s="33"/>
      <c r="J56" s="34"/>
      <c r="K56" s="34"/>
      <c r="L56" s="34"/>
      <c r="M56" s="34"/>
      <c r="N56" s="34"/>
      <c r="O56" s="34"/>
      <c r="P56" s="34"/>
      <c r="Q56" s="34"/>
      <c r="R56" s="34"/>
      <c r="S56" s="34"/>
      <c r="T56" s="34"/>
      <c r="U56" s="15"/>
    </row>
    <row r="57" spans="2:25" ht="11.25" customHeight="1" x14ac:dyDescent="0.25">
      <c r="B57" s="35"/>
      <c r="C57" s="104">
        <f>IF($B55&lt;&gt;0,Tabel2[Sæt],)</f>
        <v>5</v>
      </c>
      <c r="D57" s="104" t="str">
        <f>IF($B55&lt;&gt;0,"x",)</f>
        <v>x</v>
      </c>
      <c r="E57" s="105">
        <f>IF($B55&lt;&gt;0,Tabel2[Reps],)</f>
        <v>10</v>
      </c>
      <c r="F57" s="105" t="str">
        <f>IF($B55&lt;&gt;0,"@",)</f>
        <v>@</v>
      </c>
      <c r="G57" s="29" t="s">
        <v>11</v>
      </c>
      <c r="H57" s="20"/>
      <c r="I57" s="27"/>
      <c r="J57" s="103" t="str">
        <f>IF($B55=0,,IF(Tabel2[Sæt]&gt;=1,$J$7,))</f>
        <v>□</v>
      </c>
      <c r="K57" s="103" t="str">
        <f>IF($B55=0,,IF(Tabel2[Sæt]&gt;=2,$J$7,))</f>
        <v>□</v>
      </c>
      <c r="L57" s="103" t="str">
        <f>IF($B55=0,,IF(Tabel2[Sæt]&gt;=3,$J$7,))</f>
        <v>□</v>
      </c>
      <c r="M57" s="103" t="str">
        <f>IF($B55=0,,IF(Tabel2[Sæt]&gt;=4,$J$7,))</f>
        <v>□</v>
      </c>
      <c r="N57" s="103" t="str">
        <f>IF($B55=0,,IF(Tabel2[Sæt]&gt;=5,$J$7,))</f>
        <v>□</v>
      </c>
      <c r="O57" s="103">
        <f>IF($B55=0,,IF(Tabel2[Sæt]&gt;=6,$J$7,))</f>
        <v>0</v>
      </c>
      <c r="P57" s="103">
        <f>IF($B55=0,,IF(Tabel2[Sæt]&gt;=7,$J$7,))</f>
        <v>0</v>
      </c>
      <c r="Q57" s="103">
        <f>IF($B55=0,,IF(Tabel2[Sæt]&gt;=8,$J$7,))</f>
        <v>0</v>
      </c>
      <c r="R57" s="103">
        <f>IF($B55=0,,IF(Tabel2[Sæt]&gt;=9,$J$7,))</f>
        <v>0</v>
      </c>
      <c r="S57" s="103">
        <f>IF($B55=0,,IF(Tabel2[Sæt]&gt;=10,$J$7,))</f>
        <v>0</v>
      </c>
      <c r="T57" s="27"/>
      <c r="U57" s="25"/>
    </row>
    <row r="58" spans="2:25" ht="6" customHeight="1" x14ac:dyDescent="0.25">
      <c r="B58" s="36"/>
      <c r="C58" s="37"/>
      <c r="D58" s="37"/>
      <c r="E58" s="37"/>
      <c r="F58" s="37"/>
      <c r="G58" s="37"/>
      <c r="H58" s="37"/>
      <c r="I58" s="37"/>
      <c r="J58" s="37"/>
      <c r="K58" s="37"/>
      <c r="L58" s="37"/>
      <c r="M58" s="37"/>
      <c r="N58" s="37"/>
      <c r="O58" s="37"/>
      <c r="P58" s="37"/>
      <c r="Q58" s="37"/>
      <c r="R58" s="37"/>
      <c r="S58" s="37"/>
      <c r="T58" s="37"/>
      <c r="U58" s="38"/>
    </row>
    <row r="59" spans="2:25" ht="12.75" customHeight="1" x14ac:dyDescent="0.25">
      <c r="B59" s="101" t="str">
        <f>'Asstistance Exercises'!B28</f>
        <v>Hanging Leg Raises</v>
      </c>
      <c r="C59" s="21"/>
      <c r="D59" s="21"/>
      <c r="E59" s="21"/>
      <c r="F59" s="21"/>
      <c r="G59" s="21"/>
      <c r="H59" s="21"/>
      <c r="I59" s="21"/>
      <c r="J59" s="21"/>
      <c r="K59" s="21"/>
      <c r="L59" s="21"/>
      <c r="M59" s="21"/>
      <c r="N59" s="21"/>
      <c r="O59" s="21"/>
      <c r="P59" s="21"/>
      <c r="Q59" s="21"/>
      <c r="R59" s="63"/>
      <c r="S59" s="63"/>
      <c r="T59" s="63"/>
      <c r="U59" s="24"/>
    </row>
    <row r="60" spans="2:25" ht="6" customHeight="1" x14ac:dyDescent="0.25">
      <c r="B60" s="10"/>
      <c r="C60" s="11"/>
      <c r="D60" s="11"/>
      <c r="E60" s="11"/>
      <c r="F60" s="11"/>
      <c r="G60" s="12"/>
      <c r="H60" s="13"/>
      <c r="I60" s="13"/>
      <c r="J60" s="14"/>
      <c r="K60" s="14"/>
      <c r="L60" s="14"/>
      <c r="M60" s="14"/>
      <c r="N60" s="14"/>
      <c r="O60" s="14"/>
      <c r="P60" s="14"/>
      <c r="Q60" s="14"/>
      <c r="R60" s="14"/>
      <c r="S60" s="14"/>
      <c r="T60" s="14"/>
      <c r="U60" s="15"/>
      <c r="Y60" s="57"/>
    </row>
    <row r="61" spans="2:25" ht="11.25" customHeight="1" x14ac:dyDescent="0.25">
      <c r="B61" s="35"/>
      <c r="C61" s="104">
        <f>IF($B59&lt;&gt;0,'Asstistance Exercises'!$B$10,)</f>
        <v>5</v>
      </c>
      <c r="D61" s="104" t="str">
        <f>IF($B59&lt;&gt;0,"x",)</f>
        <v>x</v>
      </c>
      <c r="E61" s="105">
        <f>IF($B59&lt;&gt;0,Reps_alt,)</f>
        <v>15</v>
      </c>
      <c r="F61" s="105" t="str">
        <f>IF($B59&lt;&gt;0,"@",)</f>
        <v>@</v>
      </c>
      <c r="G61" s="29" t="s">
        <v>11</v>
      </c>
      <c r="H61" s="20"/>
      <c r="I61" s="27"/>
      <c r="J61" s="103" t="str">
        <f>IF($B59=0,,IF('Asstistance Exercises'!$B$10&gt;=1,$J$7,))</f>
        <v>□</v>
      </c>
      <c r="K61" s="103" t="str">
        <f>IF($B59=0,,IF('Asstistance Exercises'!$B$10&gt;=2,$J$7,))</f>
        <v>□</v>
      </c>
      <c r="L61" s="103" t="str">
        <f>IF($B59=0,,IF('Asstistance Exercises'!$B$10&gt;=3,$J$7,))</f>
        <v>□</v>
      </c>
      <c r="M61" s="103" t="str">
        <f>IF($B59=0,,IF('Asstistance Exercises'!$B$10&gt;=4,$J$7,))</f>
        <v>□</v>
      </c>
      <c r="N61" s="103" t="str">
        <f>IF($B59=0,,IF('Asstistance Exercises'!$B$10&gt;=5,$J$7,))</f>
        <v>□</v>
      </c>
      <c r="O61" s="103">
        <f>IF($B59=0,,IF('Asstistance Exercises'!$B$10&gt;=6,$J$7,))</f>
        <v>0</v>
      </c>
      <c r="P61" s="103">
        <f>IF($B59=0,,IF('Asstistance Exercises'!$B$10&gt;=7,$J$7,))</f>
        <v>0</v>
      </c>
      <c r="Q61" s="103">
        <f>IF($B59=0,,IF('Asstistance Exercises'!$B$10&gt;=8,$J$7,))</f>
        <v>0</v>
      </c>
      <c r="R61" s="103">
        <f>IF($B59=0,,IF('Asstistance Exercises'!$B$10&gt;=9,$J$7,))</f>
        <v>0</v>
      </c>
      <c r="S61" s="103">
        <f>IF($B59=0,,IF('Asstistance Exercises'!$B$10&gt;=10,$J$7,))</f>
        <v>0</v>
      </c>
      <c r="T61" s="27"/>
      <c r="U61" s="25"/>
    </row>
    <row r="62" spans="2:25" ht="6" customHeight="1" x14ac:dyDescent="0.25">
      <c r="B62" s="28"/>
      <c r="C62" s="4"/>
      <c r="D62" s="4"/>
      <c r="E62" s="4"/>
      <c r="F62" s="4"/>
      <c r="G62" s="4"/>
      <c r="H62" s="4"/>
      <c r="I62" s="4"/>
      <c r="J62" s="4"/>
      <c r="K62" s="4"/>
      <c r="L62" s="4"/>
      <c r="M62" s="4"/>
      <c r="N62" s="4"/>
      <c r="O62" s="4"/>
      <c r="P62" s="4"/>
      <c r="Q62" s="4"/>
      <c r="R62" s="4"/>
      <c r="S62" s="4"/>
      <c r="T62" s="4"/>
      <c r="U62" s="26"/>
    </row>
    <row r="63" spans="2:25" s="66" customFormat="1" ht="12.75" customHeight="1" x14ac:dyDescent="0.25">
      <c r="B63" s="101" t="str">
        <f>'Asstistance Exercises'!B29</f>
        <v>Dumbbell Shrugs</v>
      </c>
      <c r="C63" s="63"/>
      <c r="D63" s="63"/>
      <c r="E63" s="63"/>
      <c r="F63" s="63"/>
      <c r="G63" s="63"/>
      <c r="H63" s="63"/>
      <c r="I63" s="63"/>
      <c r="J63" s="63"/>
      <c r="K63" s="63"/>
      <c r="L63" s="63"/>
      <c r="M63" s="63"/>
      <c r="N63" s="63"/>
      <c r="O63" s="63"/>
      <c r="P63" s="63"/>
      <c r="Q63" s="63"/>
      <c r="R63" s="63"/>
      <c r="S63" s="63"/>
      <c r="T63" s="63"/>
      <c r="U63" s="64"/>
    </row>
    <row r="64" spans="2:25" s="66" customFormat="1" ht="6" customHeight="1" x14ac:dyDescent="0.25">
      <c r="B64" s="10"/>
      <c r="C64" s="11"/>
      <c r="D64" s="11"/>
      <c r="E64" s="11"/>
      <c r="F64" s="11"/>
      <c r="G64" s="12"/>
      <c r="H64" s="13"/>
      <c r="I64" s="13"/>
      <c r="J64" s="14"/>
      <c r="K64" s="14"/>
      <c r="L64" s="14"/>
      <c r="M64" s="14"/>
      <c r="N64" s="14"/>
      <c r="O64" s="14"/>
      <c r="P64" s="14"/>
      <c r="Q64" s="14"/>
      <c r="R64" s="14"/>
      <c r="S64" s="14"/>
      <c r="T64" s="14"/>
      <c r="U64" s="15"/>
    </row>
    <row r="65" spans="2:21" s="66" customFormat="1" ht="11.25" customHeight="1" x14ac:dyDescent="0.25">
      <c r="B65" s="35"/>
      <c r="C65" s="104">
        <f>IF($B63&lt;&gt;0,Tabel2[Sæt],)</f>
        <v>5</v>
      </c>
      <c r="D65" s="104" t="str">
        <f>IF($B63&lt;&gt;0,"x",)</f>
        <v>x</v>
      </c>
      <c r="E65" s="105">
        <f>IF($B63&lt;&gt;0,Tabel2[Reps],)</f>
        <v>10</v>
      </c>
      <c r="F65" s="105" t="str">
        <f>IF($B63&lt;&gt;0,"@",)</f>
        <v>@</v>
      </c>
      <c r="G65" s="29" t="s">
        <v>11</v>
      </c>
      <c r="H65" s="20"/>
      <c r="I65" s="27"/>
      <c r="J65" s="103" t="str">
        <f>IF($B63=0,,IF(Tabel2[Sæt]&gt;=1,$J$7,))</f>
        <v>□</v>
      </c>
      <c r="K65" s="103" t="str">
        <f>IF($B63=0,,IF(Tabel2[Sæt]&gt;=2,$J$7,))</f>
        <v>□</v>
      </c>
      <c r="L65" s="103" t="str">
        <f>IF($B63=0,,IF(Tabel2[Sæt]&gt;=3,$J$7,))</f>
        <v>□</v>
      </c>
      <c r="M65" s="103" t="str">
        <f>IF($B63=0,,IF(Tabel2[Sæt]&gt;=4,$J$7,))</f>
        <v>□</v>
      </c>
      <c r="N65" s="103" t="str">
        <f>IF($B63=0,,IF(Tabel2[Sæt]&gt;=5,$J$7,))</f>
        <v>□</v>
      </c>
      <c r="O65" s="103">
        <f>IF($B63=0,,IF(Tabel2[Sæt]&gt;=6,$J$7,))</f>
        <v>0</v>
      </c>
      <c r="P65" s="103">
        <f>IF($B63=0,,IF(Tabel2[Sæt]&gt;=7,$J$7,))</f>
        <v>0</v>
      </c>
      <c r="Q65" s="103">
        <f>IF($B63=0,,IF(Tabel2[Sæt]&gt;=8,$J$7,))</f>
        <v>0</v>
      </c>
      <c r="R65" s="103">
        <f>IF($B63=0,,IF(Tabel2[Sæt]&gt;=9,$J$7,))</f>
        <v>0</v>
      </c>
      <c r="S65" s="103">
        <f>IF($B63=0,,IF(Tabel2[Sæt]&gt;=10,$J$7,))</f>
        <v>0</v>
      </c>
      <c r="T65" s="27"/>
      <c r="U65" s="25"/>
    </row>
    <row r="66" spans="2:21" s="66" customFormat="1" ht="6" customHeight="1" x14ac:dyDescent="0.25">
      <c r="B66" s="28"/>
      <c r="C66" s="4"/>
      <c r="D66" s="4"/>
      <c r="E66" s="4"/>
      <c r="F66" s="4"/>
      <c r="G66" s="4"/>
      <c r="H66" s="4"/>
      <c r="I66" s="4"/>
      <c r="J66" s="4"/>
      <c r="K66" s="4"/>
      <c r="L66" s="4"/>
      <c r="M66" s="4"/>
      <c r="N66" s="4"/>
      <c r="O66" s="4"/>
      <c r="P66" s="4"/>
      <c r="Q66" s="4"/>
      <c r="R66" s="4"/>
      <c r="S66" s="4"/>
      <c r="T66" s="4"/>
      <c r="U66" s="26"/>
    </row>
    <row r="67" spans="2:21" ht="11.25" customHeight="1" thickBot="1" x14ac:dyDescent="0.3"/>
    <row r="68" spans="2:21" s="69" customFormat="1" ht="15.75" customHeight="1" thickBot="1" x14ac:dyDescent="0.3">
      <c r="B68" s="119" t="s">
        <v>25</v>
      </c>
      <c r="C68" s="115"/>
      <c r="D68" s="115"/>
      <c r="E68" s="118" t="s">
        <v>76</v>
      </c>
      <c r="F68" s="115" t="str">
        <f>Træningsdage!$C$7</f>
        <v>Søndag</v>
      </c>
      <c r="G68" s="115"/>
      <c r="H68" s="118" t="s">
        <v>76</v>
      </c>
      <c r="I68" s="116">
        <f>C73*E73+C74*E74+C75*E75+C79*E79+C83*E83+C87*E87</f>
        <v>115</v>
      </c>
      <c r="J68" s="116"/>
      <c r="K68" s="116"/>
      <c r="L68" s="116"/>
      <c r="M68" s="116"/>
      <c r="N68" s="116"/>
      <c r="O68" s="116"/>
      <c r="P68" s="116"/>
      <c r="Q68" s="116"/>
      <c r="R68" s="134"/>
      <c r="S68" s="134"/>
      <c r="T68" s="134"/>
      <c r="U68" s="117">
        <f>C73+C74+C75+C79+C83+C87</f>
        <v>13</v>
      </c>
    </row>
    <row r="69" spans="2:21" ht="11.25" customHeight="1" x14ac:dyDescent="0.25">
      <c r="B69" s="6"/>
      <c r="C69" s="7"/>
      <c r="D69" s="7"/>
      <c r="E69" s="7"/>
      <c r="F69" s="7"/>
      <c r="G69" s="8"/>
      <c r="H69" s="9"/>
      <c r="I69" s="9"/>
      <c r="J69" s="6"/>
      <c r="K69" s="6"/>
      <c r="L69" s="6"/>
      <c r="M69" s="6"/>
      <c r="N69" s="6"/>
      <c r="O69" s="6"/>
      <c r="P69" s="6"/>
      <c r="Q69" s="6"/>
      <c r="R69" s="6"/>
      <c r="S69" s="6"/>
      <c r="T69" s="6"/>
      <c r="U69" s="6"/>
    </row>
    <row r="70" spans="2:21" ht="12.75" customHeight="1" x14ac:dyDescent="0.25">
      <c r="B70" s="79" t="s">
        <v>2</v>
      </c>
      <c r="C70" s="80"/>
      <c r="D70" s="80"/>
      <c r="E70" s="80"/>
      <c r="F70" s="80"/>
      <c r="G70" s="80"/>
      <c r="H70" s="80"/>
      <c r="I70" s="80"/>
      <c r="J70" s="80"/>
      <c r="K70" s="80"/>
      <c r="L70" s="80"/>
      <c r="M70" s="80"/>
      <c r="N70" s="80"/>
      <c r="O70" s="80"/>
      <c r="P70" s="80"/>
      <c r="Q70" s="80"/>
      <c r="R70" s="80"/>
      <c r="S70" s="80"/>
      <c r="T70" s="80"/>
      <c r="U70" s="81"/>
    </row>
    <row r="71" spans="2:21" ht="6" customHeight="1" x14ac:dyDescent="0.25">
      <c r="B71" s="10"/>
      <c r="C71" s="11"/>
      <c r="D71" s="11"/>
      <c r="E71" s="11"/>
      <c r="F71" s="11"/>
      <c r="G71" s="12"/>
      <c r="H71" s="13"/>
      <c r="I71" s="13"/>
      <c r="J71" s="14"/>
      <c r="K71" s="14"/>
      <c r="L71" s="14"/>
      <c r="M71" s="14"/>
      <c r="N71" s="14"/>
      <c r="O71" s="14"/>
      <c r="P71" s="14"/>
      <c r="Q71" s="14"/>
      <c r="R71" s="14"/>
      <c r="S71" s="14"/>
      <c r="T71" s="14"/>
      <c r="U71" s="15"/>
    </row>
    <row r="72" spans="2:21" ht="11.25" customHeight="1" x14ac:dyDescent="0.25">
      <c r="B72" s="10"/>
      <c r="C72" s="73" t="s">
        <v>8</v>
      </c>
      <c r="D72" s="74"/>
      <c r="E72" s="74"/>
      <c r="F72" s="74"/>
      <c r="G72" s="74"/>
      <c r="H72" s="75"/>
      <c r="I72" s="13"/>
      <c r="J72" s="27"/>
      <c r="K72" s="14"/>
      <c r="L72" s="16"/>
      <c r="M72" s="14"/>
      <c r="N72" s="14"/>
      <c r="O72" s="14"/>
      <c r="P72" s="14"/>
      <c r="Q72" s="14"/>
      <c r="R72" s="14"/>
      <c r="S72" s="14"/>
      <c r="T72" s="14"/>
      <c r="U72" s="17"/>
    </row>
    <row r="73" spans="2:21" ht="11.25" customHeight="1" x14ac:dyDescent="0.25">
      <c r="B73" s="10"/>
      <c r="C73" s="19">
        <f>Tabel27[Første procenttal]</f>
        <v>1</v>
      </c>
      <c r="D73" s="19" t="s">
        <v>6</v>
      </c>
      <c r="E73" s="23">
        <v>5</v>
      </c>
      <c r="F73" s="23" t="s">
        <v>7</v>
      </c>
      <c r="G73" s="108">
        <f>IF(Waves!$C$19="B",Waves!$B$14,Waves!$B$7)</f>
        <v>0.75</v>
      </c>
      <c r="H73" s="109">
        <f>ROUND((G73*OHP)/Afrunding,0)*Afrunding</f>
        <v>0</v>
      </c>
      <c r="I73" s="13"/>
      <c r="J73" s="103" t="str">
        <f>IF('Asstistance Exercises'!$B$40&gt;=1,Settings!$A$4,)</f>
        <v>□</v>
      </c>
      <c r="K73" s="103">
        <f>IF('Asstistance Exercises'!$B$40&gt;=2,$J$7,)</f>
        <v>0</v>
      </c>
      <c r="L73" s="103">
        <f>IF('Asstistance Exercises'!$B$40&gt;=3,$J$7,)</f>
        <v>0</v>
      </c>
      <c r="M73" s="103">
        <f>IF('Asstistance Exercises'!$B$40&gt;=4,$J$7,)</f>
        <v>0</v>
      </c>
      <c r="N73" s="103">
        <f>IF('Asstistance Exercises'!$B$40&gt;=5,$J$7,)</f>
        <v>0</v>
      </c>
      <c r="O73" s="103">
        <f>IF('Asstistance Exercises'!$B$40&gt;=6,$J$7,)</f>
        <v>0</v>
      </c>
      <c r="P73" s="103">
        <f>IF('Asstistance Exercises'!$B$40&gt;=7,$J$7,)</f>
        <v>0</v>
      </c>
      <c r="Q73" s="103">
        <f>IF('Asstistance Exercises'!$B$40&gt;=8,$J$7,)</f>
        <v>0</v>
      </c>
      <c r="R73" s="103">
        <f>IF('Asstistance Exercises'!$B$40&gt;=9,$J$7,)</f>
        <v>0</v>
      </c>
      <c r="S73" s="103">
        <f>IF('Asstistance Exercises'!$B$40&gt;=10,$J$7,)</f>
        <v>0</v>
      </c>
      <c r="T73" s="14"/>
      <c r="U73" s="17"/>
    </row>
    <row r="74" spans="2:21" ht="11.25" customHeight="1" x14ac:dyDescent="0.25">
      <c r="B74" s="10"/>
      <c r="C74" s="19">
        <f>Tabel278[Andet procenttal]</f>
        <v>1</v>
      </c>
      <c r="D74" s="19" t="s">
        <v>6</v>
      </c>
      <c r="E74" s="23">
        <v>5</v>
      </c>
      <c r="F74" s="23" t="s">
        <v>7</v>
      </c>
      <c r="G74" s="108">
        <f>IF(Waves!$C$19="B",Waves!$B$15,Waves!$B$8)</f>
        <v>0.8</v>
      </c>
      <c r="H74" s="109">
        <f>ROUND((G74*OHP)/Afrunding,0)*Afrunding</f>
        <v>0</v>
      </c>
      <c r="I74" s="13"/>
      <c r="J74" s="103" t="str">
        <f>IF('Asstistance Exercises'!$B$43&gt;=1,$J$7,)</f>
        <v>□</v>
      </c>
      <c r="K74" s="103">
        <f>IF('Asstistance Exercises'!$B$43&gt;=2,$J$7,)</f>
        <v>0</v>
      </c>
      <c r="L74" s="103">
        <f>IF('Asstistance Exercises'!$B$43&gt;=3,$J$7,)</f>
        <v>0</v>
      </c>
      <c r="M74" s="103">
        <f>IF('Asstistance Exercises'!$B$43&gt;=4,$J$7,)</f>
        <v>0</v>
      </c>
      <c r="N74" s="103">
        <f>IF('Asstistance Exercises'!$B$43&gt;=5,$J$7,)</f>
        <v>0</v>
      </c>
      <c r="O74" s="103">
        <f>IF('Asstistance Exercises'!$B$43&gt;=6,$J$7,)</f>
        <v>0</v>
      </c>
      <c r="P74" s="103">
        <f>IF('Asstistance Exercises'!$B$43&gt;=7,$J$7,)</f>
        <v>0</v>
      </c>
      <c r="Q74" s="103">
        <f>IF('Asstistance Exercises'!$B$43&gt;=8,$J$7,)</f>
        <v>0</v>
      </c>
      <c r="R74" s="103">
        <f>IF('Asstistance Exercises'!$B$43&gt;=9,$J$7,)</f>
        <v>0</v>
      </c>
      <c r="S74" s="103">
        <f>IF('Asstistance Exercises'!$B$43&gt;=10,$J$7,)</f>
        <v>0</v>
      </c>
      <c r="T74" s="14"/>
      <c r="U74" s="17"/>
    </row>
    <row r="75" spans="2:21" ht="11.25" customHeight="1" x14ac:dyDescent="0.25">
      <c r="B75" s="10"/>
      <c r="C75" s="19">
        <f>Tabel279[Tredje procenttal]</f>
        <v>1</v>
      </c>
      <c r="D75" s="19" t="s">
        <v>6</v>
      </c>
      <c r="E75" s="110">
        <v>5</v>
      </c>
      <c r="F75" s="23" t="s">
        <v>7</v>
      </c>
      <c r="G75" s="108">
        <f>IF(Waves!$C$19="B",Waves!$B$16,Waves!$B$9)</f>
        <v>0.85</v>
      </c>
      <c r="H75" s="109">
        <f>ROUND((G75*OHP)/Afrunding,0)*Afrunding</f>
        <v>0</v>
      </c>
      <c r="I75" s="13"/>
      <c r="J75" s="103" t="str">
        <f>IF('Asstistance Exercises'!$B$46&gt;=1,$J$7,)</f>
        <v>□</v>
      </c>
      <c r="K75" s="103">
        <f>IF('Asstistance Exercises'!$B$46&gt;=2,$J$7,)</f>
        <v>0</v>
      </c>
      <c r="L75" s="103">
        <f>IF('Asstistance Exercises'!$B$46&gt;=3,$J$7,)</f>
        <v>0</v>
      </c>
      <c r="M75" s="103">
        <f>IF('Asstistance Exercises'!$B$46&gt;=4,$J$7,)</f>
        <v>0</v>
      </c>
      <c r="N75" s="103">
        <f>IF('Asstistance Exercises'!$B$46&gt;=5,$J$7,)</f>
        <v>0</v>
      </c>
      <c r="O75" s="103">
        <f>IF('Asstistance Exercises'!$B$46&gt;=6,$J$7,)</f>
        <v>0</v>
      </c>
      <c r="P75" s="103">
        <f>IF('Asstistance Exercises'!$B$46&gt;=7,$J$7,)</f>
        <v>0</v>
      </c>
      <c r="Q75" s="103">
        <f>IF('Asstistance Exercises'!$B$46&gt;=8,$J$7,)</f>
        <v>0</v>
      </c>
      <c r="R75" s="103">
        <f>IF('Asstistance Exercises'!$B$46&gt;=9,$J$7,)</f>
        <v>0</v>
      </c>
      <c r="S75" s="103">
        <f>IF('Asstistance Exercises'!$B$46&gt;=10,$J$7,)</f>
        <v>0</v>
      </c>
      <c r="T75" s="14"/>
      <c r="U75" s="17"/>
    </row>
    <row r="76" spans="2:21" ht="6" customHeight="1" x14ac:dyDescent="0.25">
      <c r="B76" s="10"/>
      <c r="C76" s="3"/>
      <c r="D76" s="3"/>
      <c r="E76" s="3"/>
      <c r="F76" s="3"/>
      <c r="G76" s="3"/>
      <c r="H76" s="3"/>
      <c r="I76" s="3"/>
      <c r="J76" s="3"/>
      <c r="K76" s="3"/>
      <c r="L76" s="3"/>
      <c r="M76" s="3"/>
      <c r="N76" s="3"/>
      <c r="O76" s="14"/>
      <c r="P76" s="14"/>
      <c r="Q76" s="14"/>
      <c r="R76" s="14"/>
      <c r="S76" s="14"/>
      <c r="T76" s="14"/>
      <c r="U76" s="25"/>
    </row>
    <row r="77" spans="2:21" ht="12.75" customHeight="1" x14ac:dyDescent="0.25">
      <c r="B77" s="101" t="str">
        <f>'Asstistance Exercises'!B32</f>
        <v>French Press</v>
      </c>
      <c r="C77" s="21"/>
      <c r="D77" s="21"/>
      <c r="E77" s="21"/>
      <c r="F77" s="21"/>
      <c r="G77" s="21"/>
      <c r="H77" s="21"/>
      <c r="I77" s="21"/>
      <c r="J77" s="21"/>
      <c r="K77" s="21"/>
      <c r="L77" s="21"/>
      <c r="M77" s="21"/>
      <c r="N77" s="21"/>
      <c r="O77" s="21"/>
      <c r="P77" s="21"/>
      <c r="Q77" s="21"/>
      <c r="R77" s="63"/>
      <c r="S77" s="63"/>
      <c r="T77" s="63"/>
      <c r="U77" s="24"/>
    </row>
    <row r="78" spans="2:21" ht="6" customHeight="1" x14ac:dyDescent="0.25">
      <c r="B78" s="30"/>
      <c r="C78" s="31"/>
      <c r="D78" s="31"/>
      <c r="E78" s="31"/>
      <c r="F78" s="31"/>
      <c r="G78" s="32"/>
      <c r="H78" s="33"/>
      <c r="I78" s="33"/>
      <c r="J78" s="34"/>
      <c r="K78" s="34"/>
      <c r="L78" s="34"/>
      <c r="M78" s="34"/>
      <c r="N78" s="34"/>
      <c r="O78" s="34"/>
      <c r="P78" s="34"/>
      <c r="Q78" s="34"/>
      <c r="R78" s="34"/>
      <c r="S78" s="34"/>
      <c r="T78" s="34"/>
      <c r="U78" s="15"/>
    </row>
    <row r="79" spans="2:21" ht="11.25" customHeight="1" x14ac:dyDescent="0.25">
      <c r="B79" s="35"/>
      <c r="C79" s="104">
        <f>IF($B77&lt;&gt;0,Tabel2[Sæt],)</f>
        <v>5</v>
      </c>
      <c r="D79" s="104" t="str">
        <f>IF($B77&lt;&gt;0,"x",)</f>
        <v>x</v>
      </c>
      <c r="E79" s="105">
        <f>IF($B77&lt;&gt;0,Tabel2[Reps],)</f>
        <v>10</v>
      </c>
      <c r="F79" s="105" t="str">
        <f>IF($B77&lt;&gt;0,"@",)</f>
        <v>@</v>
      </c>
      <c r="G79" s="29" t="s">
        <v>11</v>
      </c>
      <c r="H79" s="20"/>
      <c r="I79" s="27"/>
      <c r="J79" s="103" t="str">
        <f>IF($B77=0,,IF(Tabel2[Sæt]&gt;=1,$J$7,))</f>
        <v>□</v>
      </c>
      <c r="K79" s="103" t="str">
        <f>IF($B77=0,,IF(Tabel2[Sæt]&gt;=2,$J$7,))</f>
        <v>□</v>
      </c>
      <c r="L79" s="103" t="str">
        <f>IF($B77=0,,IF(Tabel2[Sæt]&gt;=3,$J$7,))</f>
        <v>□</v>
      </c>
      <c r="M79" s="103" t="str">
        <f>IF($B77=0,,IF(Tabel2[Sæt]&gt;=4,$J$7,))</f>
        <v>□</v>
      </c>
      <c r="N79" s="103" t="str">
        <f>IF($B77=0,,IF(Tabel2[Sæt]&gt;=5,$J$7,))</f>
        <v>□</v>
      </c>
      <c r="O79" s="103">
        <f>IF($B77=0,,IF(Tabel2[Sæt]&gt;=6,$J$7,))</f>
        <v>0</v>
      </c>
      <c r="P79" s="103">
        <f>IF($B77=0,,IF(Tabel2[Sæt]&gt;=7,$J$7,))</f>
        <v>0</v>
      </c>
      <c r="Q79" s="103">
        <f>IF($B77=0,,IF(Tabel2[Sæt]&gt;=8,$J$7,))</f>
        <v>0</v>
      </c>
      <c r="R79" s="103">
        <f>IF($B77=0,,IF(Tabel2[Sæt]&gt;=9,$J$7,))</f>
        <v>0</v>
      </c>
      <c r="S79" s="103">
        <f>IF($B77=0,,IF(Tabel2[Sæt]&gt;=10,$J$7,))</f>
        <v>0</v>
      </c>
      <c r="T79" s="27"/>
      <c r="U79" s="25"/>
    </row>
    <row r="80" spans="2:21" ht="6" customHeight="1" x14ac:dyDescent="0.25">
      <c r="B80" s="36"/>
      <c r="C80" s="37"/>
      <c r="D80" s="37"/>
      <c r="E80" s="37"/>
      <c r="F80" s="37"/>
      <c r="G80" s="37"/>
      <c r="H80" s="37"/>
      <c r="I80" s="37"/>
      <c r="J80" s="37"/>
      <c r="K80" s="37"/>
      <c r="L80" s="37"/>
      <c r="M80" s="37"/>
      <c r="N80" s="37"/>
      <c r="O80" s="37"/>
      <c r="P80" s="37"/>
      <c r="Q80" s="37"/>
      <c r="R80" s="37"/>
      <c r="S80" s="37"/>
      <c r="T80" s="37"/>
      <c r="U80" s="38"/>
    </row>
    <row r="81" spans="2:21" ht="12.75" customHeight="1" x14ac:dyDescent="0.25">
      <c r="B81" s="101" t="str">
        <f>'Asstistance Exercises'!B33</f>
        <v>Chin-ups → Close Grip Lat Pulldowns</v>
      </c>
      <c r="C81" s="21"/>
      <c r="D81" s="21"/>
      <c r="E81" s="21"/>
      <c r="F81" s="21"/>
      <c r="G81" s="21"/>
      <c r="H81" s="21"/>
      <c r="I81" s="21"/>
      <c r="J81" s="21"/>
      <c r="K81" s="21"/>
      <c r="L81" s="21"/>
      <c r="M81" s="21"/>
      <c r="N81" s="21"/>
      <c r="O81" s="21"/>
      <c r="P81" s="21"/>
      <c r="Q81" s="21"/>
      <c r="R81" s="63"/>
      <c r="S81" s="63"/>
      <c r="T81" s="63"/>
      <c r="U81" s="24"/>
    </row>
    <row r="82" spans="2:21" ht="6" customHeight="1" x14ac:dyDescent="0.25">
      <c r="B82" s="10"/>
      <c r="C82" s="11"/>
      <c r="D82" s="11"/>
      <c r="E82" s="11"/>
      <c r="F82" s="11"/>
      <c r="G82" s="12"/>
      <c r="H82" s="13"/>
      <c r="I82" s="13"/>
      <c r="J82" s="14"/>
      <c r="K82" s="14"/>
      <c r="L82" s="14"/>
      <c r="M82" s="14"/>
      <c r="N82" s="14"/>
      <c r="O82" s="14"/>
      <c r="P82" s="14"/>
      <c r="Q82" s="14"/>
      <c r="R82" s="14"/>
      <c r="S82" s="14"/>
      <c r="T82" s="14"/>
      <c r="U82" s="15"/>
    </row>
    <row r="83" spans="2:21" ht="11.25" customHeight="1" x14ac:dyDescent="0.25">
      <c r="B83" s="35"/>
      <c r="C83" s="104">
        <f>IF($B81&lt;&gt;0,Tabel2[Sæt],)</f>
        <v>5</v>
      </c>
      <c r="D83" s="104" t="str">
        <f>IF($B81&lt;&gt;0,"x",)</f>
        <v>x</v>
      </c>
      <c r="E83" s="105">
        <f>IF($B81&lt;&gt;0,Tabel2[Reps],)</f>
        <v>10</v>
      </c>
      <c r="F83" s="105" t="str">
        <f>IF($B81&lt;&gt;0,"@",)</f>
        <v>@</v>
      </c>
      <c r="G83" s="29" t="s">
        <v>11</v>
      </c>
      <c r="H83" s="20"/>
      <c r="I83" s="27"/>
      <c r="J83" s="103" t="str">
        <f>IF($B81=0,,IF(Tabel2[Sæt]&gt;=1,$J$7,))</f>
        <v>□</v>
      </c>
      <c r="K83" s="103" t="str">
        <f>IF($B81=0,,IF(Tabel2[Sæt]&gt;=2,$J$7,))</f>
        <v>□</v>
      </c>
      <c r="L83" s="103" t="str">
        <f>IF($B81=0,,IF(Tabel2[Sæt]&gt;=3,$J$7,))</f>
        <v>□</v>
      </c>
      <c r="M83" s="103" t="str">
        <f>IF($B81=0,,IF(Tabel2[Sæt]&gt;=4,$J$7,))</f>
        <v>□</v>
      </c>
      <c r="N83" s="103" t="str">
        <f>IF($B81=0,,IF(Tabel2[Sæt]&gt;=5,$J$7,))</f>
        <v>□</v>
      </c>
      <c r="O83" s="103">
        <f>IF($B81=0,,IF(Tabel2[Sæt]&gt;=6,$J$7,))</f>
        <v>0</v>
      </c>
      <c r="P83" s="103">
        <f>IF($B81=0,,IF(Tabel2[Sæt]&gt;=7,$J$7,))</f>
        <v>0</v>
      </c>
      <c r="Q83" s="103">
        <f>IF($B81=0,,IF(Tabel2[Sæt]&gt;=8,$J$7,))</f>
        <v>0</v>
      </c>
      <c r="R83" s="103">
        <f>IF($B81=0,,IF(Tabel2[Sæt]&gt;=9,$J$7,))</f>
        <v>0</v>
      </c>
      <c r="S83" s="103">
        <f>IF($B81=0,,IF(Tabel2[Sæt]&gt;=10,$J$7,))</f>
        <v>0</v>
      </c>
      <c r="T83" s="27"/>
      <c r="U83" s="25"/>
    </row>
    <row r="84" spans="2:21" ht="6" customHeight="1" x14ac:dyDescent="0.25">
      <c r="B84" s="28"/>
      <c r="C84" s="4"/>
      <c r="D84" s="4"/>
      <c r="E84" s="4"/>
      <c r="F84" s="4"/>
      <c r="G84" s="4"/>
      <c r="H84" s="4"/>
      <c r="I84" s="4"/>
      <c r="J84" s="4"/>
      <c r="K84" s="4"/>
      <c r="L84" s="4"/>
      <c r="M84" s="4"/>
      <c r="N84" s="4"/>
      <c r="O84" s="4"/>
      <c r="P84" s="4"/>
      <c r="Q84" s="4"/>
      <c r="R84" s="4"/>
      <c r="S84" s="4"/>
      <c r="T84" s="4"/>
      <c r="U84" s="26"/>
    </row>
    <row r="85" spans="2:21" s="66" customFormat="1" ht="11.25" customHeight="1" x14ac:dyDescent="0.25">
      <c r="B85" s="101">
        <f>'Asstistance Exercises'!B34</f>
        <v>0</v>
      </c>
      <c r="C85" s="63"/>
      <c r="D85" s="63"/>
      <c r="E85" s="63"/>
      <c r="F85" s="63"/>
      <c r="G85" s="63"/>
      <c r="H85" s="63"/>
      <c r="I85" s="63"/>
      <c r="J85" s="63"/>
      <c r="K85" s="63"/>
      <c r="L85" s="63"/>
      <c r="M85" s="63"/>
      <c r="N85" s="63"/>
      <c r="O85" s="63"/>
      <c r="P85" s="63"/>
      <c r="Q85" s="63"/>
      <c r="R85" s="63"/>
      <c r="S85" s="63"/>
      <c r="T85" s="63"/>
      <c r="U85" s="64"/>
    </row>
    <row r="86" spans="2:21" s="66" customFormat="1" ht="6" customHeight="1" x14ac:dyDescent="0.25">
      <c r="B86" s="10"/>
      <c r="C86" s="11"/>
      <c r="D86" s="11"/>
      <c r="E86" s="11"/>
      <c r="F86" s="11"/>
      <c r="G86" s="12"/>
      <c r="H86" s="13"/>
      <c r="I86" s="13"/>
      <c r="J86" s="14"/>
      <c r="K86" s="14"/>
      <c r="L86" s="14"/>
      <c r="M86" s="14"/>
      <c r="N86" s="14"/>
      <c r="O86" s="14"/>
      <c r="P86" s="14"/>
      <c r="Q86" s="14"/>
      <c r="R86" s="14"/>
      <c r="S86" s="14"/>
      <c r="T86" s="14"/>
      <c r="U86" s="15"/>
    </row>
    <row r="87" spans="2:21" s="66" customFormat="1" ht="11.25" customHeight="1" x14ac:dyDescent="0.25">
      <c r="B87" s="35"/>
      <c r="C87" s="104">
        <f>IF($B85&lt;&gt;0,Tabel2[Sæt],)</f>
        <v>0</v>
      </c>
      <c r="D87" s="104">
        <f>IF($B85&lt;&gt;0,"x",)</f>
        <v>0</v>
      </c>
      <c r="E87" s="105">
        <f>IF($B85&lt;&gt;0,Tabel2[Reps],)</f>
        <v>0</v>
      </c>
      <c r="F87" s="105">
        <f>IF($B85&lt;&gt;0,"@",)</f>
        <v>0</v>
      </c>
      <c r="G87" s="29" t="s">
        <v>11</v>
      </c>
      <c r="H87" s="20"/>
      <c r="I87" s="27"/>
      <c r="J87" s="103">
        <f>IF($B85=0,,IF(Tabel2[Sæt]&gt;=1,$J$7,))</f>
        <v>0</v>
      </c>
      <c r="K87" s="103">
        <f>IF($B85=0,,IF(Tabel2[Sæt]&gt;=2,$J$7,))</f>
        <v>0</v>
      </c>
      <c r="L87" s="103">
        <f>IF($B85=0,,IF(Tabel2[Sæt]&gt;=3,$J$7,))</f>
        <v>0</v>
      </c>
      <c r="M87" s="103">
        <f>IF($B85=0,,IF(Tabel2[Sæt]&gt;=4,$J$7,))</f>
        <v>0</v>
      </c>
      <c r="N87" s="103">
        <f>IF($B85=0,,IF(Tabel2[Sæt]&gt;=5,$J$7,))</f>
        <v>0</v>
      </c>
      <c r="O87" s="103">
        <f>IF($B85=0,,IF(Tabel2[Sæt]&gt;=6,$J$7,))</f>
        <v>0</v>
      </c>
      <c r="P87" s="103">
        <f>IF($B85=0,,IF(Tabel2[Sæt]&gt;=7,$J$7,))</f>
        <v>0</v>
      </c>
      <c r="Q87" s="103">
        <f>IF($B85=0,,IF(Tabel2[Sæt]&gt;=8,$J$7,))</f>
        <v>0</v>
      </c>
      <c r="R87" s="103">
        <f>IF($B85=0,,IF(Tabel2[Sæt]&gt;=9,$J$7,))</f>
        <v>0</v>
      </c>
      <c r="S87" s="103">
        <f>IF($B85=0,,IF(Tabel2[Sæt]&gt;=10,$J$7,))</f>
        <v>0</v>
      </c>
      <c r="T87" s="27"/>
      <c r="U87" s="25"/>
    </row>
    <row r="88" spans="2:21" s="66" customFormat="1" ht="6" customHeight="1" x14ac:dyDescent="0.25">
      <c r="B88" s="28"/>
      <c r="C88" s="4"/>
      <c r="D88" s="4"/>
      <c r="E88" s="4"/>
      <c r="F88" s="4"/>
      <c r="G88" s="4"/>
      <c r="H88" s="4"/>
      <c r="I88" s="4"/>
      <c r="J88" s="4"/>
      <c r="K88" s="4"/>
      <c r="L88" s="4"/>
      <c r="M88" s="4"/>
      <c r="N88" s="4"/>
      <c r="O88" s="4"/>
      <c r="P88" s="4"/>
      <c r="Q88" s="4"/>
      <c r="R88" s="4"/>
      <c r="S88" s="4"/>
      <c r="T88" s="4"/>
      <c r="U88" s="26"/>
    </row>
    <row r="89" spans="2:21" ht="11.25" customHeight="1" thickBot="1" x14ac:dyDescent="0.3"/>
    <row r="90" spans="2:21" s="69" customFormat="1" ht="15" customHeight="1" thickBot="1" x14ac:dyDescent="0.3">
      <c r="B90" s="119" t="s">
        <v>26</v>
      </c>
      <c r="C90" s="115"/>
      <c r="D90" s="115"/>
      <c r="E90" s="118" t="s">
        <v>76</v>
      </c>
      <c r="F90" s="115" t="str">
        <f>Træningsdage!$C$4</f>
        <v>Mandag</v>
      </c>
      <c r="G90" s="115"/>
      <c r="H90" s="118" t="s">
        <v>76</v>
      </c>
      <c r="I90" s="116">
        <f>C95*E95+C96*E96+C97*E97+C101*E101+C105*E105+C109*E109</f>
        <v>159</v>
      </c>
      <c r="J90" s="116"/>
      <c r="K90" s="116"/>
      <c r="L90" s="116"/>
      <c r="M90" s="116"/>
      <c r="N90" s="116"/>
      <c r="O90" s="116"/>
      <c r="P90" s="116"/>
      <c r="Q90" s="116"/>
      <c r="R90" s="134"/>
      <c r="S90" s="134"/>
      <c r="T90" s="134"/>
      <c r="U90" s="117">
        <f>C95+C96+C97+C101+C105+C109</f>
        <v>18</v>
      </c>
    </row>
    <row r="91" spans="2:21" ht="11.25" customHeight="1" x14ac:dyDescent="0.25">
      <c r="B91" s="6"/>
      <c r="C91" s="7"/>
      <c r="D91" s="7"/>
      <c r="E91" s="7"/>
      <c r="F91" s="7"/>
      <c r="G91" s="8"/>
      <c r="H91" s="9"/>
      <c r="I91" s="9"/>
      <c r="J91" s="6"/>
      <c r="K91" s="6"/>
      <c r="L91" s="6"/>
      <c r="M91" s="6"/>
      <c r="N91" s="6"/>
      <c r="O91" s="6"/>
      <c r="P91" s="6"/>
      <c r="Q91" s="6"/>
      <c r="R91" s="6"/>
      <c r="S91" s="6"/>
      <c r="T91" s="6"/>
      <c r="U91" s="6"/>
    </row>
    <row r="92" spans="2:21" ht="12.75" customHeight="1" x14ac:dyDescent="0.25">
      <c r="B92" s="79" t="s">
        <v>0</v>
      </c>
      <c r="C92" s="80"/>
      <c r="D92" s="80"/>
      <c r="E92" s="80"/>
      <c r="F92" s="80"/>
      <c r="G92" s="80"/>
      <c r="H92" s="80"/>
      <c r="I92" s="80"/>
      <c r="J92" s="80"/>
      <c r="K92" s="80"/>
      <c r="L92" s="80"/>
      <c r="M92" s="80"/>
      <c r="N92" s="80"/>
      <c r="O92" s="80"/>
      <c r="P92" s="80"/>
      <c r="Q92" s="80"/>
      <c r="R92" s="80"/>
      <c r="S92" s="80"/>
      <c r="T92" s="80"/>
      <c r="U92" s="81"/>
    </row>
    <row r="93" spans="2:21" ht="6" customHeight="1" x14ac:dyDescent="0.25">
      <c r="B93" s="10"/>
      <c r="C93" s="11"/>
      <c r="D93" s="11"/>
      <c r="E93" s="11"/>
      <c r="F93" s="11"/>
      <c r="G93" s="12"/>
      <c r="H93" s="13"/>
      <c r="I93" s="13"/>
      <c r="J93" s="14"/>
      <c r="K93" s="14"/>
      <c r="L93" s="14"/>
      <c r="M93" s="14"/>
      <c r="N93" s="14"/>
      <c r="O93" s="14"/>
      <c r="P93" s="14"/>
      <c r="Q93" s="14"/>
      <c r="R93" s="14"/>
      <c r="S93" s="14"/>
      <c r="T93" s="14"/>
      <c r="U93" s="15"/>
    </row>
    <row r="94" spans="2:21" ht="11.25" customHeight="1" x14ac:dyDescent="0.25">
      <c r="B94" s="10"/>
      <c r="C94" s="73" t="s">
        <v>8</v>
      </c>
      <c r="D94" s="74"/>
      <c r="E94" s="74"/>
      <c r="F94" s="74"/>
      <c r="G94" s="74"/>
      <c r="H94" s="75"/>
      <c r="I94" s="13"/>
      <c r="J94" s="27"/>
      <c r="K94" s="14"/>
      <c r="L94" s="16"/>
      <c r="M94" s="14"/>
      <c r="N94" s="14"/>
      <c r="O94" s="14"/>
      <c r="P94" s="14"/>
      <c r="Q94" s="14"/>
      <c r="R94" s="14"/>
      <c r="S94" s="14"/>
      <c r="T94" s="14"/>
      <c r="U94" s="17"/>
    </row>
    <row r="95" spans="2:21" ht="11.25" customHeight="1" x14ac:dyDescent="0.25">
      <c r="B95" s="10"/>
      <c r="C95" s="19">
        <f>Tabel27[Første procenttal]</f>
        <v>1</v>
      </c>
      <c r="D95" s="19" t="s">
        <v>6</v>
      </c>
      <c r="E95" s="23">
        <v>3</v>
      </c>
      <c r="F95" s="23" t="s">
        <v>7</v>
      </c>
      <c r="G95" s="108">
        <f>IF(Waves!$C$19="B",Waves!$C$14,Waves!$C$7)</f>
        <v>0.8</v>
      </c>
      <c r="H95" s="109">
        <f>ROUND((G95*Squat)/Afrunding,0)*Afrunding</f>
        <v>0</v>
      </c>
      <c r="I95" s="13"/>
      <c r="J95" s="103" t="str">
        <f>IF('Asstistance Exercises'!$B$40&gt;=1,Settings!$A$4,)</f>
        <v>□</v>
      </c>
      <c r="K95" s="103">
        <f>IF('Asstistance Exercises'!$B$40&gt;=2,$J$7,)</f>
        <v>0</v>
      </c>
      <c r="L95" s="103">
        <f>IF('Asstistance Exercises'!$B$40&gt;=3,$J$7,)</f>
        <v>0</v>
      </c>
      <c r="M95" s="103">
        <f>IF('Asstistance Exercises'!$B$40&gt;=4,$J$7,)</f>
        <v>0</v>
      </c>
      <c r="N95" s="103">
        <f>IF('Asstistance Exercises'!$B$40&gt;=5,$J$7,)</f>
        <v>0</v>
      </c>
      <c r="O95" s="103">
        <f>IF('Asstistance Exercises'!$B$40&gt;=6,$J$7,)</f>
        <v>0</v>
      </c>
      <c r="P95" s="103">
        <f>IF('Asstistance Exercises'!$B$40&gt;=7,$J$7,)</f>
        <v>0</v>
      </c>
      <c r="Q95" s="103">
        <f>IF('Asstistance Exercises'!$B$40&gt;=8,$J$7,)</f>
        <v>0</v>
      </c>
      <c r="R95" s="103">
        <f>IF('Asstistance Exercises'!$B$40&gt;=9,$J$7,)</f>
        <v>0</v>
      </c>
      <c r="S95" s="103">
        <f>IF('Asstistance Exercises'!$B$40&gt;=10,$J$7,)</f>
        <v>0</v>
      </c>
      <c r="T95" s="14"/>
      <c r="U95" s="17"/>
    </row>
    <row r="96" spans="2:21" ht="11.25" customHeight="1" x14ac:dyDescent="0.25">
      <c r="B96" s="10"/>
      <c r="C96" s="19">
        <f>Tabel278[Andet procenttal]</f>
        <v>1</v>
      </c>
      <c r="D96" s="19" t="s">
        <v>6</v>
      </c>
      <c r="E96" s="23">
        <v>3</v>
      </c>
      <c r="F96" s="23" t="s">
        <v>7</v>
      </c>
      <c r="G96" s="108">
        <f>IF(Waves!$C$19="B",Waves!$C$15,Waves!$C$8)</f>
        <v>0.85</v>
      </c>
      <c r="H96" s="109">
        <f>ROUND((G96*Squat)/Afrunding,0)*Afrunding</f>
        <v>0</v>
      </c>
      <c r="I96" s="13"/>
      <c r="J96" s="103" t="str">
        <f>IF('Asstistance Exercises'!$B$43&gt;=1,$J$7,)</f>
        <v>□</v>
      </c>
      <c r="K96" s="103">
        <f>IF('Asstistance Exercises'!$B$43&gt;=2,$J$7,)</f>
        <v>0</v>
      </c>
      <c r="L96" s="103">
        <f>IF('Asstistance Exercises'!$B$43&gt;=3,$J$7,)</f>
        <v>0</v>
      </c>
      <c r="M96" s="103">
        <f>IF('Asstistance Exercises'!$B$43&gt;=4,$J$7,)</f>
        <v>0</v>
      </c>
      <c r="N96" s="103">
        <f>IF('Asstistance Exercises'!$B$43&gt;=5,$J$7,)</f>
        <v>0</v>
      </c>
      <c r="O96" s="103">
        <f>IF('Asstistance Exercises'!$B$43&gt;=6,$J$7,)</f>
        <v>0</v>
      </c>
      <c r="P96" s="103">
        <f>IF('Asstistance Exercises'!$B$43&gt;=7,$J$7,)</f>
        <v>0</v>
      </c>
      <c r="Q96" s="103">
        <f>IF('Asstistance Exercises'!$B$43&gt;=8,$J$7,)</f>
        <v>0</v>
      </c>
      <c r="R96" s="103">
        <f>IF('Asstistance Exercises'!$B$43&gt;=9,$J$7,)</f>
        <v>0</v>
      </c>
      <c r="S96" s="103">
        <f>IF('Asstistance Exercises'!$B$43&gt;=10,$J$7,)</f>
        <v>0</v>
      </c>
      <c r="T96" s="14"/>
      <c r="U96" s="17"/>
    </row>
    <row r="97" spans="2:21" ht="11.25" customHeight="1" x14ac:dyDescent="0.25">
      <c r="B97" s="10"/>
      <c r="C97" s="19">
        <f>Tabel279[Tredje procenttal]</f>
        <v>1</v>
      </c>
      <c r="D97" s="19" t="s">
        <v>6</v>
      </c>
      <c r="E97" s="110">
        <v>3</v>
      </c>
      <c r="F97" s="23" t="s">
        <v>7</v>
      </c>
      <c r="G97" s="108">
        <f>IF(Waves!$C$19="B",Waves!$C$16,Waves!$C$9)</f>
        <v>0.9</v>
      </c>
      <c r="H97" s="109">
        <f>ROUND((G97*Squat)/Afrunding,0)*Afrunding</f>
        <v>0</v>
      </c>
      <c r="I97" s="13"/>
      <c r="J97" s="103" t="str">
        <f>IF('Asstistance Exercises'!$B$46&gt;=1,$J$7,)</f>
        <v>□</v>
      </c>
      <c r="K97" s="103">
        <f>IF('Asstistance Exercises'!$B$46&gt;=2,$J$7,)</f>
        <v>0</v>
      </c>
      <c r="L97" s="103">
        <f>IF('Asstistance Exercises'!$B$46&gt;=3,$J$7,)</f>
        <v>0</v>
      </c>
      <c r="M97" s="103">
        <f>IF('Asstistance Exercises'!$B$46&gt;=4,$J$7,)</f>
        <v>0</v>
      </c>
      <c r="N97" s="103">
        <f>IF('Asstistance Exercises'!$B$46&gt;=5,$J$7,)</f>
        <v>0</v>
      </c>
      <c r="O97" s="103">
        <f>IF('Asstistance Exercises'!$B$46&gt;=6,$J$7,)</f>
        <v>0</v>
      </c>
      <c r="P97" s="103">
        <f>IF('Asstistance Exercises'!$B$46&gt;=7,$J$7,)</f>
        <v>0</v>
      </c>
      <c r="Q97" s="103">
        <f>IF('Asstistance Exercises'!$B$46&gt;=8,$J$7,)</f>
        <v>0</v>
      </c>
      <c r="R97" s="103">
        <f>IF('Asstistance Exercises'!$B$46&gt;=9,$J$7,)</f>
        <v>0</v>
      </c>
      <c r="S97" s="103">
        <f>IF('Asstistance Exercises'!$B$46&gt;=10,$J$7,)</f>
        <v>0</v>
      </c>
      <c r="T97" s="14"/>
      <c r="U97" s="17"/>
    </row>
    <row r="98" spans="2:21" ht="6" customHeight="1" x14ac:dyDescent="0.25">
      <c r="B98" s="10"/>
      <c r="C98" s="65"/>
      <c r="D98" s="65"/>
      <c r="E98" s="65"/>
      <c r="F98" s="65"/>
      <c r="G98" s="65"/>
      <c r="H98" s="65"/>
      <c r="I98" s="65"/>
      <c r="J98" s="65"/>
      <c r="K98" s="65"/>
      <c r="L98" s="65"/>
      <c r="M98" s="65"/>
      <c r="N98" s="65"/>
      <c r="O98" s="14"/>
      <c r="P98" s="14"/>
      <c r="Q98" s="14"/>
      <c r="R98" s="14"/>
      <c r="S98" s="14"/>
      <c r="T98" s="14"/>
      <c r="U98" s="25"/>
    </row>
    <row r="99" spans="2:21" ht="12.75" customHeight="1" x14ac:dyDescent="0.25">
      <c r="B99" s="101" t="str">
        <f>'Asstistance Exercises'!C17</f>
        <v>Leg Curls</v>
      </c>
      <c r="C99" s="63"/>
      <c r="D99" s="63"/>
      <c r="E99" s="63"/>
      <c r="F99" s="63"/>
      <c r="G99" s="63"/>
      <c r="H99" s="63"/>
      <c r="I99" s="63"/>
      <c r="J99" s="63"/>
      <c r="K99" s="63"/>
      <c r="L99" s="63"/>
      <c r="M99" s="63"/>
      <c r="N99" s="63"/>
      <c r="O99" s="63"/>
      <c r="P99" s="63"/>
      <c r="Q99" s="63"/>
      <c r="R99" s="63"/>
      <c r="S99" s="63"/>
      <c r="T99" s="63"/>
      <c r="U99" s="64"/>
    </row>
    <row r="100" spans="2:21" ht="6" customHeight="1" x14ac:dyDescent="0.25">
      <c r="B100" s="30"/>
      <c r="C100" s="31"/>
      <c r="D100" s="31"/>
      <c r="E100" s="31"/>
      <c r="F100" s="31"/>
      <c r="G100" s="32"/>
      <c r="H100" s="33"/>
      <c r="I100" s="33"/>
      <c r="J100" s="34"/>
      <c r="K100" s="34"/>
      <c r="L100" s="34"/>
      <c r="M100" s="34"/>
      <c r="N100" s="34"/>
      <c r="O100" s="34"/>
      <c r="P100" s="34"/>
      <c r="Q100" s="34"/>
      <c r="R100" s="34"/>
      <c r="S100" s="34"/>
      <c r="T100" s="34"/>
      <c r="U100" s="15"/>
    </row>
    <row r="101" spans="2:21" ht="11.25" customHeight="1" x14ac:dyDescent="0.25">
      <c r="B101" s="35"/>
      <c r="C101" s="104">
        <f>IF($B99&lt;&gt;0,Tabel2[Sæt],)</f>
        <v>5</v>
      </c>
      <c r="D101" s="104" t="str">
        <f>IF($B99&lt;&gt;0,"x",)</f>
        <v>x</v>
      </c>
      <c r="E101" s="105">
        <f>IF($B99&lt;&gt;0,Tabel2[Reps],)</f>
        <v>10</v>
      </c>
      <c r="F101" s="105" t="str">
        <f>IF($B99&lt;&gt;0,"@",)</f>
        <v>@</v>
      </c>
      <c r="G101" s="29" t="s">
        <v>11</v>
      </c>
      <c r="H101" s="20"/>
      <c r="I101" s="27"/>
      <c r="J101" s="103" t="str">
        <f>IF($B99=0,,IF(Tabel2[Sæt]&gt;=1,$J$7,))</f>
        <v>□</v>
      </c>
      <c r="K101" s="103" t="str">
        <f>IF($B99=0,,IF(Tabel2[Sæt]&gt;=2,$J$7,))</f>
        <v>□</v>
      </c>
      <c r="L101" s="103" t="str">
        <f>IF($B99=0,,IF(Tabel2[Sæt]&gt;=3,$J$7,))</f>
        <v>□</v>
      </c>
      <c r="M101" s="103" t="str">
        <f>IF($B99=0,,IF(Tabel2[Sæt]&gt;=4,$J$7,))</f>
        <v>□</v>
      </c>
      <c r="N101" s="103" t="str">
        <f>IF($B99=0,,IF(Tabel2[Sæt]&gt;=5,$J$7,))</f>
        <v>□</v>
      </c>
      <c r="O101" s="103">
        <f>IF($B99=0,,IF(Tabel2[Sæt]&gt;=6,$J$7,))</f>
        <v>0</v>
      </c>
      <c r="P101" s="103">
        <f>IF($B99=0,,IF(Tabel2[Sæt]&gt;=7,$J$7,))</f>
        <v>0</v>
      </c>
      <c r="Q101" s="103">
        <f>IF($B99=0,,IF(Tabel2[Sæt]&gt;=8,$J$7,))</f>
        <v>0</v>
      </c>
      <c r="R101" s="103">
        <f>IF($B99=0,,IF(Tabel2[Sæt]&gt;=9,$J$7,))</f>
        <v>0</v>
      </c>
      <c r="S101" s="103">
        <f>IF($B99=0,,IF(Tabel2[Sæt]&gt;=10,$J$7,))</f>
        <v>0</v>
      </c>
      <c r="T101" s="27"/>
      <c r="U101" s="25"/>
    </row>
    <row r="102" spans="2:21" ht="6" customHeight="1" x14ac:dyDescent="0.25">
      <c r="B102" s="36"/>
      <c r="C102" s="37"/>
      <c r="D102" s="37"/>
      <c r="E102" s="37"/>
      <c r="F102" s="37"/>
      <c r="G102" s="37"/>
      <c r="H102" s="37"/>
      <c r="I102" s="37"/>
      <c r="J102" s="37"/>
      <c r="K102" s="37"/>
      <c r="L102" s="37"/>
      <c r="M102" s="37"/>
      <c r="N102" s="37"/>
      <c r="O102" s="37"/>
      <c r="P102" s="37"/>
      <c r="Q102" s="37"/>
      <c r="R102" s="37"/>
      <c r="S102" s="37"/>
      <c r="T102" s="37"/>
      <c r="U102" s="38"/>
    </row>
    <row r="103" spans="2:21" ht="12.75" customHeight="1" x14ac:dyDescent="0.25">
      <c r="B103" s="101" t="str">
        <f>'Asstistance Exercises'!C18</f>
        <v>Benpres</v>
      </c>
      <c r="C103" s="63"/>
      <c r="D103" s="63"/>
      <c r="E103" s="63"/>
      <c r="F103" s="63"/>
      <c r="G103" s="63"/>
      <c r="H103" s="63"/>
      <c r="I103" s="63"/>
      <c r="J103" s="63"/>
      <c r="K103" s="63"/>
      <c r="L103" s="63"/>
      <c r="M103" s="63"/>
      <c r="N103" s="63"/>
      <c r="O103" s="63"/>
      <c r="P103" s="63"/>
      <c r="Q103" s="63"/>
      <c r="R103" s="63"/>
      <c r="S103" s="63"/>
      <c r="T103" s="63"/>
      <c r="U103" s="64"/>
    </row>
    <row r="104" spans="2:21" ht="6" customHeight="1" x14ac:dyDescent="0.25">
      <c r="B104" s="10"/>
      <c r="C104" s="11"/>
      <c r="D104" s="11"/>
      <c r="E104" s="11"/>
      <c r="F104" s="11"/>
      <c r="G104" s="12"/>
      <c r="H104" s="13"/>
      <c r="I104" s="13"/>
      <c r="J104" s="14"/>
      <c r="K104" s="14"/>
      <c r="L104" s="14"/>
      <c r="M104" s="14"/>
      <c r="N104" s="14"/>
      <c r="O104" s="14"/>
      <c r="P104" s="14"/>
      <c r="Q104" s="14"/>
      <c r="R104" s="14"/>
      <c r="S104" s="14"/>
      <c r="T104" s="14"/>
      <c r="U104" s="15"/>
    </row>
    <row r="105" spans="2:21" ht="11.25" customHeight="1" x14ac:dyDescent="0.25">
      <c r="B105" s="35"/>
      <c r="C105" s="104">
        <f>IF($B103&lt;&gt;0,Tabel2[Sæt],)</f>
        <v>5</v>
      </c>
      <c r="D105" s="104" t="str">
        <f>IF($B103&lt;&gt;0,"x",)</f>
        <v>x</v>
      </c>
      <c r="E105" s="105">
        <f>IF($B103&lt;&gt;0,Tabel2[Reps],)</f>
        <v>10</v>
      </c>
      <c r="F105" s="105" t="str">
        <f>IF($B103&lt;&gt;0,"@",)</f>
        <v>@</v>
      </c>
      <c r="G105" s="29" t="s">
        <v>11</v>
      </c>
      <c r="H105" s="20"/>
      <c r="I105" s="27"/>
      <c r="J105" s="103" t="str">
        <f>IF($B103=0,,IF(Tabel2[Sæt]&gt;=1,$J$7,))</f>
        <v>□</v>
      </c>
      <c r="K105" s="103" t="str">
        <f>IF($B103=0,,IF(Tabel2[Sæt]&gt;=2,$J$7,))</f>
        <v>□</v>
      </c>
      <c r="L105" s="103" t="str">
        <f>IF($B103=0,,IF(Tabel2[Sæt]&gt;=3,$J$7,))</f>
        <v>□</v>
      </c>
      <c r="M105" s="103" t="str">
        <f>IF($B103=0,,IF(Tabel2[Sæt]&gt;=4,$J$7,))</f>
        <v>□</v>
      </c>
      <c r="N105" s="103" t="str">
        <f>IF($B103=0,,IF(Tabel2[Sæt]&gt;=5,$J$7,))</f>
        <v>□</v>
      </c>
      <c r="O105" s="103">
        <f>IF($B103=0,,IF(Tabel2[Sæt]&gt;=6,$J$7,))</f>
        <v>0</v>
      </c>
      <c r="P105" s="103">
        <f>IF($B103=0,,IF(Tabel2[Sæt]&gt;=7,$J$7,))</f>
        <v>0</v>
      </c>
      <c r="Q105" s="103">
        <f>IF($B103=0,,IF(Tabel2[Sæt]&gt;=8,$J$7,))</f>
        <v>0</v>
      </c>
      <c r="R105" s="103">
        <f>IF($B103=0,,IF(Tabel2[Sæt]&gt;=9,$J$7,))</f>
        <v>0</v>
      </c>
      <c r="S105" s="103">
        <f>IF($B103=0,,IF(Tabel2[Sæt]&gt;=10,$J$7,))</f>
        <v>0</v>
      </c>
      <c r="T105" s="27"/>
      <c r="U105" s="25"/>
    </row>
    <row r="106" spans="2:21" ht="6" customHeight="1" x14ac:dyDescent="0.25">
      <c r="B106" s="28"/>
      <c r="C106" s="4"/>
      <c r="D106" s="4"/>
      <c r="E106" s="4"/>
      <c r="F106" s="4"/>
      <c r="G106" s="4"/>
      <c r="H106" s="4"/>
      <c r="I106" s="4"/>
      <c r="J106" s="4"/>
      <c r="K106" s="4"/>
      <c r="L106" s="4"/>
      <c r="M106" s="4"/>
      <c r="N106" s="4"/>
      <c r="O106" s="4"/>
      <c r="P106" s="4"/>
      <c r="Q106" s="4"/>
      <c r="R106" s="4"/>
      <c r="S106" s="4"/>
      <c r="T106" s="4"/>
      <c r="U106" s="26"/>
    </row>
    <row r="107" spans="2:21" s="66" customFormat="1" ht="12.75" customHeight="1" x14ac:dyDescent="0.25">
      <c r="B107" s="101" t="str">
        <f>'Asstistance Exercises'!C19</f>
        <v>Calf-raises</v>
      </c>
      <c r="C107" s="63"/>
      <c r="D107" s="63"/>
      <c r="E107" s="63"/>
      <c r="F107" s="63"/>
      <c r="G107" s="63"/>
      <c r="H107" s="63"/>
      <c r="I107" s="63"/>
      <c r="J107" s="63"/>
      <c r="K107" s="63"/>
      <c r="L107" s="63"/>
      <c r="M107" s="63"/>
      <c r="N107" s="63"/>
      <c r="O107" s="63"/>
      <c r="P107" s="63"/>
      <c r="Q107" s="63"/>
      <c r="R107" s="63"/>
      <c r="S107" s="63"/>
      <c r="T107" s="63"/>
      <c r="U107" s="64"/>
    </row>
    <row r="108" spans="2:21" s="66" customFormat="1" ht="6" customHeight="1" x14ac:dyDescent="0.25">
      <c r="B108" s="10"/>
      <c r="C108" s="11"/>
      <c r="D108" s="11"/>
      <c r="E108" s="11"/>
      <c r="F108" s="11"/>
      <c r="G108" s="12"/>
      <c r="H108" s="13"/>
      <c r="I108" s="13"/>
      <c r="J108" s="14"/>
      <c r="K108" s="14"/>
      <c r="L108" s="14"/>
      <c r="M108" s="14"/>
      <c r="N108" s="14"/>
      <c r="O108" s="14"/>
      <c r="P108" s="14"/>
      <c r="Q108" s="14"/>
      <c r="R108" s="14"/>
      <c r="S108" s="14"/>
      <c r="T108" s="14"/>
      <c r="U108" s="15"/>
    </row>
    <row r="109" spans="2:21" s="66" customFormat="1" ht="11.25" customHeight="1" x14ac:dyDescent="0.25">
      <c r="B109" s="35"/>
      <c r="C109" s="104">
        <f>IF($B107&lt;&gt;0,Tabel2[Sæt],)</f>
        <v>5</v>
      </c>
      <c r="D109" s="104" t="str">
        <f>IF($B107&lt;&gt;0,"x",)</f>
        <v>x</v>
      </c>
      <c r="E109" s="105">
        <f>IF($B107&lt;&gt;0,Tabel2[Reps],)</f>
        <v>10</v>
      </c>
      <c r="F109" s="105" t="str">
        <f>IF($B107&lt;&gt;0,"@",)</f>
        <v>@</v>
      </c>
      <c r="G109" s="29" t="s">
        <v>11</v>
      </c>
      <c r="H109" s="20"/>
      <c r="I109" s="27"/>
      <c r="J109" s="103" t="str">
        <f>IF($B107=0,,IF(Tabel2[Sæt]&gt;=1,$J$7,))</f>
        <v>□</v>
      </c>
      <c r="K109" s="103" t="str">
        <f>IF($B107=0,,IF(Tabel2[Sæt]&gt;=2,$J$7,))</f>
        <v>□</v>
      </c>
      <c r="L109" s="103" t="str">
        <f>IF($B107=0,,IF(Tabel2[Sæt]&gt;=3,$J$7,))</f>
        <v>□</v>
      </c>
      <c r="M109" s="103" t="str">
        <f>IF($B107=0,,IF(Tabel2[Sæt]&gt;=4,$J$7,))</f>
        <v>□</v>
      </c>
      <c r="N109" s="103" t="str">
        <f>IF($B107=0,,IF(Tabel2[Sæt]&gt;=5,$J$7,))</f>
        <v>□</v>
      </c>
      <c r="O109" s="103">
        <f>IF($B107=0,,IF(Tabel2[Sæt]&gt;=6,$J$7,))</f>
        <v>0</v>
      </c>
      <c r="P109" s="103">
        <f>IF($B107=0,,IF(Tabel2[Sæt]&gt;=7,$J$7,))</f>
        <v>0</v>
      </c>
      <c r="Q109" s="103">
        <f>IF($B107=0,,IF(Tabel2[Sæt]&gt;=8,$J$7,))</f>
        <v>0</v>
      </c>
      <c r="R109" s="103">
        <f>IF($B107=0,,IF(Tabel2[Sæt]&gt;=9,$J$7,))</f>
        <v>0</v>
      </c>
      <c r="S109" s="103">
        <f>IF($B107=0,,IF(Tabel2[Sæt]&gt;=10,$J$7,))</f>
        <v>0</v>
      </c>
      <c r="T109" s="27"/>
      <c r="U109" s="25"/>
    </row>
    <row r="110" spans="2:21" s="66" customFormat="1" ht="6" customHeight="1" x14ac:dyDescent="0.25">
      <c r="B110" s="28"/>
      <c r="C110" s="4"/>
      <c r="D110" s="4"/>
      <c r="E110" s="4"/>
      <c r="F110" s="4"/>
      <c r="G110" s="4"/>
      <c r="H110" s="4"/>
      <c r="I110" s="4"/>
      <c r="J110" s="4"/>
      <c r="K110" s="4"/>
      <c r="L110" s="4"/>
      <c r="M110" s="4"/>
      <c r="N110" s="4"/>
      <c r="O110" s="4"/>
      <c r="P110" s="4"/>
      <c r="Q110" s="4"/>
      <c r="R110" s="4"/>
      <c r="S110" s="4"/>
      <c r="T110" s="4"/>
      <c r="U110" s="26"/>
    </row>
    <row r="111" spans="2:21" ht="11.25" customHeight="1" thickBot="1" x14ac:dyDescent="0.3">
      <c r="B111" s="1"/>
      <c r="C111" s="1"/>
      <c r="D111" s="1"/>
      <c r="E111" s="1"/>
      <c r="F111" s="1"/>
      <c r="G111" s="1"/>
      <c r="H111" s="1"/>
      <c r="I111" s="1"/>
      <c r="J111" s="1"/>
      <c r="K111" s="1"/>
      <c r="L111" s="1"/>
      <c r="M111" s="1"/>
      <c r="N111" s="1"/>
      <c r="O111" s="1"/>
      <c r="P111" s="1"/>
      <c r="Q111" s="1"/>
      <c r="U111" s="1"/>
    </row>
    <row r="112" spans="2:21" s="69" customFormat="1" ht="15" customHeight="1" thickBot="1" x14ac:dyDescent="0.3">
      <c r="B112" s="119" t="s">
        <v>26</v>
      </c>
      <c r="C112" s="115"/>
      <c r="D112" s="115"/>
      <c r="E112" s="118" t="s">
        <v>76</v>
      </c>
      <c r="F112" s="115" t="str">
        <f>Træningsdage!$C$5</f>
        <v>Onsdag</v>
      </c>
      <c r="G112" s="115"/>
      <c r="H112" s="118" t="s">
        <v>76</v>
      </c>
      <c r="I112" s="116">
        <f>C117*E117+C118*E118+C119*E119+C123*E123+C127*E127+C131*E131</f>
        <v>184</v>
      </c>
      <c r="J112" s="116"/>
      <c r="K112" s="116"/>
      <c r="L112" s="116"/>
      <c r="M112" s="116"/>
      <c r="N112" s="116"/>
      <c r="O112" s="116"/>
      <c r="P112" s="116"/>
      <c r="Q112" s="116"/>
      <c r="R112" s="134"/>
      <c r="S112" s="134"/>
      <c r="T112" s="134"/>
      <c r="U112" s="117">
        <f>C117+C118+C119+C123+C127+C131</f>
        <v>18</v>
      </c>
    </row>
    <row r="113" spans="2:21" ht="11.25" customHeight="1" x14ac:dyDescent="0.25">
      <c r="B113" s="6"/>
      <c r="C113" s="7"/>
      <c r="D113" s="7"/>
      <c r="E113" s="7"/>
      <c r="F113" s="7"/>
      <c r="G113" s="8"/>
      <c r="H113" s="9"/>
      <c r="I113" s="9"/>
      <c r="J113" s="6"/>
      <c r="K113" s="6"/>
      <c r="L113" s="6"/>
      <c r="M113" s="6"/>
      <c r="N113" s="6"/>
      <c r="O113" s="6"/>
      <c r="P113" s="6"/>
      <c r="Q113" s="6"/>
      <c r="R113" s="6"/>
      <c r="S113" s="6"/>
      <c r="T113" s="6"/>
      <c r="U113" s="6"/>
    </row>
    <row r="114" spans="2:21" ht="12.75" customHeight="1" x14ac:dyDescent="0.25">
      <c r="B114" s="79" t="s">
        <v>12</v>
      </c>
      <c r="C114" s="80"/>
      <c r="D114" s="80"/>
      <c r="E114" s="80"/>
      <c r="F114" s="80"/>
      <c r="G114" s="80"/>
      <c r="H114" s="80"/>
      <c r="I114" s="80"/>
      <c r="J114" s="80"/>
      <c r="K114" s="80"/>
      <c r="L114" s="80"/>
      <c r="M114" s="80"/>
      <c r="N114" s="80"/>
      <c r="O114" s="80"/>
      <c r="P114" s="80"/>
      <c r="Q114" s="80"/>
      <c r="R114" s="80"/>
      <c r="S114" s="80"/>
      <c r="T114" s="80"/>
      <c r="U114" s="81"/>
    </row>
    <row r="115" spans="2:21" ht="6" customHeight="1" x14ac:dyDescent="0.25">
      <c r="B115" s="10"/>
      <c r="C115" s="11"/>
      <c r="D115" s="11"/>
      <c r="E115" s="11"/>
      <c r="F115" s="11"/>
      <c r="G115" s="12"/>
      <c r="H115" s="13"/>
      <c r="I115" s="13"/>
      <c r="J115" s="14"/>
      <c r="K115" s="14"/>
      <c r="L115" s="14"/>
      <c r="M115" s="14"/>
      <c r="N115" s="14"/>
      <c r="O115" s="14"/>
      <c r="P115" s="14"/>
      <c r="Q115" s="14"/>
      <c r="R115" s="14"/>
      <c r="S115" s="14"/>
      <c r="T115" s="14"/>
      <c r="U115" s="15"/>
    </row>
    <row r="116" spans="2:21" ht="11.25" customHeight="1" x14ac:dyDescent="0.25">
      <c r="B116" s="10"/>
      <c r="C116" s="73" t="s">
        <v>8</v>
      </c>
      <c r="D116" s="74"/>
      <c r="E116" s="74"/>
      <c r="F116" s="74"/>
      <c r="G116" s="74"/>
      <c r="H116" s="75"/>
      <c r="I116" s="13"/>
      <c r="J116" s="27"/>
      <c r="K116" s="14"/>
      <c r="L116" s="16"/>
      <c r="M116" s="14"/>
      <c r="N116" s="14"/>
      <c r="O116" s="14"/>
      <c r="P116" s="14"/>
      <c r="Q116" s="14"/>
      <c r="R116" s="14"/>
      <c r="S116" s="14"/>
      <c r="T116" s="14"/>
      <c r="U116" s="17"/>
    </row>
    <row r="117" spans="2:21" ht="11.25" customHeight="1" x14ac:dyDescent="0.25">
      <c r="B117" s="10"/>
      <c r="C117" s="19">
        <f>Tabel27[Første procenttal]</f>
        <v>1</v>
      </c>
      <c r="D117" s="19" t="s">
        <v>6</v>
      </c>
      <c r="E117" s="23">
        <v>3</v>
      </c>
      <c r="F117" s="23" t="s">
        <v>7</v>
      </c>
      <c r="G117" s="108">
        <f>IF(Waves!$C$19="B",Waves!$C$14,Waves!$C$7)</f>
        <v>0.8</v>
      </c>
      <c r="H117" s="109">
        <f>ROUND((G117*Bænkpres)/Afrunding,0)*Afrunding</f>
        <v>0</v>
      </c>
      <c r="I117" s="13"/>
      <c r="J117" s="103" t="str">
        <f>IF('Asstistance Exercises'!$B$40&gt;=1,Settings!$A$4,)</f>
        <v>□</v>
      </c>
      <c r="K117" s="103">
        <f>IF('Asstistance Exercises'!$B$40&gt;=2,$J$7,)</f>
        <v>0</v>
      </c>
      <c r="L117" s="103">
        <f>IF('Asstistance Exercises'!$B$40&gt;=3,$J$7,)</f>
        <v>0</v>
      </c>
      <c r="M117" s="103">
        <f>IF('Asstistance Exercises'!$B$40&gt;=4,$J$7,)</f>
        <v>0</v>
      </c>
      <c r="N117" s="103">
        <f>IF('Asstistance Exercises'!$B$40&gt;=5,$J$7,)</f>
        <v>0</v>
      </c>
      <c r="O117" s="103">
        <f>IF('Asstistance Exercises'!$B$40&gt;=6,$J$7,)</f>
        <v>0</v>
      </c>
      <c r="P117" s="103">
        <f>IF('Asstistance Exercises'!$B$40&gt;=7,$J$7,)</f>
        <v>0</v>
      </c>
      <c r="Q117" s="103">
        <f>IF('Asstistance Exercises'!$B$40&gt;=8,$J$7,)</f>
        <v>0</v>
      </c>
      <c r="R117" s="103">
        <f>IF('Asstistance Exercises'!$B$40&gt;=9,$J$7,)</f>
        <v>0</v>
      </c>
      <c r="S117" s="103">
        <f>IF('Asstistance Exercises'!$B$40&gt;=10,$J$7,)</f>
        <v>0</v>
      </c>
      <c r="T117" s="14"/>
      <c r="U117" s="17"/>
    </row>
    <row r="118" spans="2:21" ht="11.25" customHeight="1" x14ac:dyDescent="0.25">
      <c r="B118" s="10"/>
      <c r="C118" s="19">
        <f>Tabel278[Andet procenttal]</f>
        <v>1</v>
      </c>
      <c r="D118" s="19" t="s">
        <v>6</v>
      </c>
      <c r="E118" s="23">
        <v>3</v>
      </c>
      <c r="F118" s="23" t="s">
        <v>7</v>
      </c>
      <c r="G118" s="108">
        <f>IF(Waves!$C$19="B",Waves!$C$15,Waves!$C$8)</f>
        <v>0.85</v>
      </c>
      <c r="H118" s="109">
        <f>ROUND((G118*Bænkpres)/Afrunding,0)*Afrunding</f>
        <v>0</v>
      </c>
      <c r="I118" s="13"/>
      <c r="J118" s="103" t="str">
        <f>IF('Asstistance Exercises'!$B$43&gt;=1,$J$7,)</f>
        <v>□</v>
      </c>
      <c r="K118" s="103">
        <f>IF('Asstistance Exercises'!$B$43&gt;=2,$J$7,)</f>
        <v>0</v>
      </c>
      <c r="L118" s="103">
        <f>IF('Asstistance Exercises'!$B$43&gt;=3,$J$7,)</f>
        <v>0</v>
      </c>
      <c r="M118" s="103">
        <f>IF('Asstistance Exercises'!$B$43&gt;=4,$J$7,)</f>
        <v>0</v>
      </c>
      <c r="N118" s="103">
        <f>IF('Asstistance Exercises'!$B$43&gt;=5,$J$7,)</f>
        <v>0</v>
      </c>
      <c r="O118" s="103">
        <f>IF('Asstistance Exercises'!$B$43&gt;=6,$J$7,)</f>
        <v>0</v>
      </c>
      <c r="P118" s="103">
        <f>IF('Asstistance Exercises'!$B$43&gt;=7,$J$7,)</f>
        <v>0</v>
      </c>
      <c r="Q118" s="103">
        <f>IF('Asstistance Exercises'!$B$43&gt;=8,$J$7,)</f>
        <v>0</v>
      </c>
      <c r="R118" s="103">
        <f>IF('Asstistance Exercises'!$B$43&gt;=9,$J$7,)</f>
        <v>0</v>
      </c>
      <c r="S118" s="103">
        <f>IF('Asstistance Exercises'!$B$43&gt;=10,$J$7,)</f>
        <v>0</v>
      </c>
      <c r="T118" s="14"/>
      <c r="U118" s="17"/>
    </row>
    <row r="119" spans="2:21" ht="11.25" customHeight="1" x14ac:dyDescent="0.25">
      <c r="B119" s="10"/>
      <c r="C119" s="19">
        <f>Tabel279[Tredje procenttal]</f>
        <v>1</v>
      </c>
      <c r="D119" s="19" t="s">
        <v>6</v>
      </c>
      <c r="E119" s="110">
        <v>3</v>
      </c>
      <c r="F119" s="23" t="s">
        <v>7</v>
      </c>
      <c r="G119" s="108">
        <f>IF(Waves!$C$19="B",Waves!$C$16,Waves!$C$9)</f>
        <v>0.9</v>
      </c>
      <c r="H119" s="109">
        <f>ROUND((G119*Bænkpres)/Afrunding,0)*Afrunding</f>
        <v>0</v>
      </c>
      <c r="I119" s="13"/>
      <c r="J119" s="103" t="str">
        <f>IF('Asstistance Exercises'!$B$46&gt;=1,$J$7,)</f>
        <v>□</v>
      </c>
      <c r="K119" s="103">
        <f>IF('Asstistance Exercises'!$B$46&gt;=2,$J$7,)</f>
        <v>0</v>
      </c>
      <c r="L119" s="103">
        <f>IF('Asstistance Exercises'!$B$46&gt;=3,$J$7,)</f>
        <v>0</v>
      </c>
      <c r="M119" s="103">
        <f>IF('Asstistance Exercises'!$B$46&gt;=4,$J$7,)</f>
        <v>0</v>
      </c>
      <c r="N119" s="103">
        <f>IF('Asstistance Exercises'!$B$46&gt;=5,$J$7,)</f>
        <v>0</v>
      </c>
      <c r="O119" s="103">
        <f>IF('Asstistance Exercises'!$B$46&gt;=6,$J$7,)</f>
        <v>0</v>
      </c>
      <c r="P119" s="103">
        <f>IF('Asstistance Exercises'!$B$46&gt;=7,$J$7,)</f>
        <v>0</v>
      </c>
      <c r="Q119" s="103">
        <f>IF('Asstistance Exercises'!$B$46&gt;=8,$J$7,)</f>
        <v>0</v>
      </c>
      <c r="R119" s="103">
        <f>IF('Asstistance Exercises'!$B$46&gt;=9,$J$7,)</f>
        <v>0</v>
      </c>
      <c r="S119" s="103">
        <f>IF('Asstistance Exercises'!$B$46&gt;=10,$J$7,)</f>
        <v>0</v>
      </c>
      <c r="T119" s="14"/>
      <c r="U119" s="17"/>
    </row>
    <row r="120" spans="2:21" ht="6" customHeight="1" x14ac:dyDescent="0.25">
      <c r="B120" s="10"/>
      <c r="C120" s="3"/>
      <c r="D120" s="3"/>
      <c r="E120" s="3"/>
      <c r="F120" s="3"/>
      <c r="G120" s="3"/>
      <c r="H120" s="3"/>
      <c r="I120" s="3"/>
      <c r="J120" s="3"/>
      <c r="K120" s="3"/>
      <c r="L120" s="3"/>
      <c r="M120" s="3"/>
      <c r="N120" s="3"/>
      <c r="O120" s="14"/>
      <c r="P120" s="14"/>
      <c r="Q120" s="14"/>
      <c r="R120" s="14"/>
      <c r="S120" s="14"/>
      <c r="T120" s="14"/>
      <c r="U120" s="25"/>
    </row>
    <row r="121" spans="2:21" ht="12.75" customHeight="1" x14ac:dyDescent="0.25">
      <c r="B121" s="101" t="str">
        <f>'Asstistance Exercises'!C22</f>
        <v>Flyers</v>
      </c>
      <c r="C121" s="22"/>
      <c r="D121" s="22"/>
      <c r="E121" s="22"/>
      <c r="F121" s="22"/>
      <c r="G121" s="22"/>
      <c r="H121" s="22"/>
      <c r="I121" s="22"/>
      <c r="J121" s="22"/>
      <c r="K121" s="22"/>
      <c r="L121" s="22"/>
      <c r="M121" s="22"/>
      <c r="N121" s="22"/>
      <c r="O121" s="22"/>
      <c r="P121" s="22"/>
      <c r="Q121" s="22"/>
      <c r="R121" s="63"/>
      <c r="S121" s="63"/>
      <c r="T121" s="63"/>
      <c r="U121" s="24"/>
    </row>
    <row r="122" spans="2:21" ht="6" customHeight="1" x14ac:dyDescent="0.25">
      <c r="B122" s="30"/>
      <c r="C122" s="31"/>
      <c r="D122" s="31"/>
      <c r="E122" s="31"/>
      <c r="F122" s="31"/>
      <c r="G122" s="32"/>
      <c r="H122" s="33"/>
      <c r="I122" s="33"/>
      <c r="J122" s="34"/>
      <c r="K122" s="34"/>
      <c r="L122" s="34"/>
      <c r="M122" s="34"/>
      <c r="N122" s="34"/>
      <c r="O122" s="34"/>
      <c r="P122" s="34"/>
      <c r="Q122" s="34"/>
      <c r="R122" s="34"/>
      <c r="S122" s="34"/>
      <c r="T122" s="34"/>
      <c r="U122" s="15"/>
    </row>
    <row r="123" spans="2:21" ht="11.25" customHeight="1" x14ac:dyDescent="0.25">
      <c r="B123" s="35"/>
      <c r="C123" s="104">
        <f>IF($B121&lt;&gt;0,Tabel2[Sæt],)</f>
        <v>5</v>
      </c>
      <c r="D123" s="104" t="str">
        <f>IF($B121&lt;&gt;0,"x",)</f>
        <v>x</v>
      </c>
      <c r="E123" s="105">
        <f>IF($B121&lt;&gt;0,Tabel2[Reps],)</f>
        <v>10</v>
      </c>
      <c r="F123" s="105" t="str">
        <f>IF($B121&lt;&gt;0,"@",)</f>
        <v>@</v>
      </c>
      <c r="G123" s="29" t="s">
        <v>11</v>
      </c>
      <c r="H123" s="20"/>
      <c r="I123" s="27"/>
      <c r="J123" s="103" t="str">
        <f>IF($B121=0,,IF(Tabel2[Sæt]&gt;=1,$J$7,))</f>
        <v>□</v>
      </c>
      <c r="K123" s="103" t="str">
        <f>IF($B121=0,,IF(Tabel2[Sæt]&gt;=2,$J$7,))</f>
        <v>□</v>
      </c>
      <c r="L123" s="103" t="str">
        <f>IF($B121=0,,IF(Tabel2[Sæt]&gt;=3,$J$7,))</f>
        <v>□</v>
      </c>
      <c r="M123" s="103" t="str">
        <f>IF($B121=0,,IF(Tabel2[Sæt]&gt;=4,$J$7,))</f>
        <v>□</v>
      </c>
      <c r="N123" s="103" t="str">
        <f>IF($B121=0,,IF(Tabel2[Sæt]&gt;=5,$J$7,))</f>
        <v>□</v>
      </c>
      <c r="O123" s="103">
        <f>IF($B121=0,,IF(Tabel2[Sæt]&gt;=6,$J$7,))</f>
        <v>0</v>
      </c>
      <c r="P123" s="103">
        <f>IF($B121=0,,IF(Tabel2[Sæt]&gt;=7,$J$7,))</f>
        <v>0</v>
      </c>
      <c r="Q123" s="103">
        <f>IF($B121=0,,IF(Tabel2[Sæt]&gt;=8,$J$7,))</f>
        <v>0</v>
      </c>
      <c r="R123" s="103">
        <f>IF($B121=0,,IF(Tabel2[Sæt]&gt;=9,$J$7,))</f>
        <v>0</v>
      </c>
      <c r="S123" s="103">
        <f>IF($B121=0,,IF(Tabel2[Sæt]&gt;=10,$J$7,))</f>
        <v>0</v>
      </c>
      <c r="T123" s="27"/>
      <c r="U123" s="25"/>
    </row>
    <row r="124" spans="2:21" ht="6" customHeight="1" x14ac:dyDescent="0.25">
      <c r="B124" s="36"/>
      <c r="C124" s="37"/>
      <c r="D124" s="37"/>
      <c r="E124" s="37"/>
      <c r="F124" s="37"/>
      <c r="G124" s="37"/>
      <c r="H124" s="37"/>
      <c r="I124" s="37"/>
      <c r="J124" s="37"/>
      <c r="K124" s="37"/>
      <c r="L124" s="37"/>
      <c r="M124" s="37"/>
      <c r="N124" s="37"/>
      <c r="O124" s="37"/>
      <c r="P124" s="37"/>
      <c r="Q124" s="37"/>
      <c r="R124" s="37"/>
      <c r="S124" s="37"/>
      <c r="T124" s="37"/>
      <c r="U124" s="38"/>
    </row>
    <row r="125" spans="2:21" ht="12.75" customHeight="1" x14ac:dyDescent="0.25">
      <c r="B125" s="101" t="str">
        <f>'Asstistance Exercises'!C23</f>
        <v>One Arm Dumbbell Rows</v>
      </c>
      <c r="C125" s="22"/>
      <c r="D125" s="22"/>
      <c r="E125" s="22"/>
      <c r="F125" s="22"/>
      <c r="G125" s="22"/>
      <c r="H125" s="22"/>
      <c r="I125" s="22"/>
      <c r="J125" s="22"/>
      <c r="K125" s="22"/>
      <c r="L125" s="22"/>
      <c r="M125" s="22"/>
      <c r="N125" s="22"/>
      <c r="O125" s="22"/>
      <c r="P125" s="22"/>
      <c r="Q125" s="22"/>
      <c r="R125" s="63"/>
      <c r="S125" s="63"/>
      <c r="T125" s="63"/>
      <c r="U125" s="24"/>
    </row>
    <row r="126" spans="2:21" ht="6" customHeight="1" x14ac:dyDescent="0.25">
      <c r="B126" s="10"/>
      <c r="C126" s="11"/>
      <c r="D126" s="11"/>
      <c r="E126" s="11"/>
      <c r="F126" s="11"/>
      <c r="G126" s="12"/>
      <c r="H126" s="13"/>
      <c r="I126" s="13"/>
      <c r="J126" s="14"/>
      <c r="K126" s="14"/>
      <c r="L126" s="14"/>
      <c r="M126" s="14"/>
      <c r="N126" s="14"/>
      <c r="O126" s="14"/>
      <c r="P126" s="14"/>
      <c r="Q126" s="14"/>
      <c r="R126" s="14"/>
      <c r="S126" s="14"/>
      <c r="T126" s="14"/>
      <c r="U126" s="15"/>
    </row>
    <row r="127" spans="2:21" ht="11.25" customHeight="1" x14ac:dyDescent="0.25">
      <c r="B127" s="35"/>
      <c r="C127" s="104">
        <f>IF($B125&lt;&gt;0,Tabel2[Sæt],)</f>
        <v>5</v>
      </c>
      <c r="D127" s="104" t="str">
        <f>IF($B125&lt;&gt;0,"x",)</f>
        <v>x</v>
      </c>
      <c r="E127" s="105">
        <f>IF($B125&lt;&gt;0,Tabel2[Reps],)</f>
        <v>10</v>
      </c>
      <c r="F127" s="105" t="str">
        <f>IF($B125&lt;&gt;0,"@",)</f>
        <v>@</v>
      </c>
      <c r="G127" s="29" t="s">
        <v>11</v>
      </c>
      <c r="H127" s="20"/>
      <c r="I127" s="27"/>
      <c r="J127" s="103" t="str">
        <f>IF($B125=0,,IF(Tabel2[Sæt]&gt;=1,$J$7,))</f>
        <v>□</v>
      </c>
      <c r="K127" s="103" t="str">
        <f>IF($B125=0,,IF(Tabel2[Sæt]&gt;=2,$J$7,))</f>
        <v>□</v>
      </c>
      <c r="L127" s="103" t="str">
        <f>IF($B125=0,,IF(Tabel2[Sæt]&gt;=3,$J$7,))</f>
        <v>□</v>
      </c>
      <c r="M127" s="103" t="str">
        <f>IF($B125=0,,IF(Tabel2[Sæt]&gt;=4,$J$7,))</f>
        <v>□</v>
      </c>
      <c r="N127" s="103" t="str">
        <f>IF($B125=0,,IF(Tabel2[Sæt]&gt;=5,$J$7,))</f>
        <v>□</v>
      </c>
      <c r="O127" s="103">
        <f>IF($B125=0,,IF(Tabel2[Sæt]&gt;=6,$J$7,))</f>
        <v>0</v>
      </c>
      <c r="P127" s="103">
        <f>IF($B125=0,,IF(Tabel2[Sæt]&gt;=7,$J$7,))</f>
        <v>0</v>
      </c>
      <c r="Q127" s="103">
        <f>IF($B125=0,,IF(Tabel2[Sæt]&gt;=8,$J$7,))</f>
        <v>0</v>
      </c>
      <c r="R127" s="103">
        <f>IF($B125=0,,IF(Tabel2[Sæt]&gt;=9,$J$7,))</f>
        <v>0</v>
      </c>
      <c r="S127" s="103">
        <f>IF($B125=0,,IF(Tabel2[Sæt]&gt;=10,$J$7,))</f>
        <v>0</v>
      </c>
      <c r="T127" s="27"/>
      <c r="U127" s="25"/>
    </row>
    <row r="128" spans="2:21" ht="6" customHeight="1" x14ac:dyDescent="0.25">
      <c r="B128" s="28"/>
      <c r="C128" s="4"/>
      <c r="D128" s="4"/>
      <c r="E128" s="4"/>
      <c r="F128" s="4"/>
      <c r="G128" s="4"/>
      <c r="H128" s="4"/>
      <c r="I128" s="4"/>
      <c r="J128" s="4"/>
      <c r="K128" s="4"/>
      <c r="L128" s="4"/>
      <c r="M128" s="4"/>
      <c r="N128" s="4"/>
      <c r="O128" s="4"/>
      <c r="P128" s="4"/>
      <c r="Q128" s="4"/>
      <c r="R128" s="4"/>
      <c r="S128" s="4"/>
      <c r="T128" s="4"/>
      <c r="U128" s="26"/>
    </row>
    <row r="129" spans="2:21" s="56" customFormat="1" ht="12.75" customHeight="1" x14ac:dyDescent="0.25">
      <c r="B129" s="101" t="str">
        <f>'Asstistance Exercises'!C24</f>
        <v>Dips</v>
      </c>
      <c r="C129" s="53"/>
      <c r="D129" s="53"/>
      <c r="E129" s="53"/>
      <c r="F129" s="53"/>
      <c r="G129" s="53"/>
      <c r="H129" s="53"/>
      <c r="I129" s="53"/>
      <c r="J129" s="53"/>
      <c r="K129" s="53"/>
      <c r="L129" s="53"/>
      <c r="M129" s="53"/>
      <c r="N129" s="53"/>
      <c r="O129" s="53"/>
      <c r="P129" s="53"/>
      <c r="Q129" s="53"/>
      <c r="R129" s="63"/>
      <c r="S129" s="63"/>
      <c r="T129" s="63"/>
      <c r="U129" s="54"/>
    </row>
    <row r="130" spans="2:21" s="56" customFormat="1" ht="6" customHeight="1" x14ac:dyDescent="0.25">
      <c r="B130" s="10"/>
      <c r="C130" s="11"/>
      <c r="D130" s="11"/>
      <c r="E130" s="11"/>
      <c r="F130" s="11"/>
      <c r="G130" s="12"/>
      <c r="H130" s="13"/>
      <c r="I130" s="13"/>
      <c r="J130" s="14"/>
      <c r="K130" s="14"/>
      <c r="L130" s="14"/>
      <c r="M130" s="14"/>
      <c r="N130" s="14"/>
      <c r="O130" s="14"/>
      <c r="P130" s="14"/>
      <c r="Q130" s="14"/>
      <c r="R130" s="14"/>
      <c r="S130" s="14"/>
      <c r="T130" s="14"/>
      <c r="U130" s="15"/>
    </row>
    <row r="131" spans="2:21" s="56" customFormat="1" ht="11.25" customHeight="1" x14ac:dyDescent="0.25">
      <c r="B131" s="35"/>
      <c r="C131" s="104">
        <f>IF($B129&lt;&gt;0,'Asstistance Exercises'!$B$10,)</f>
        <v>5</v>
      </c>
      <c r="D131" s="104" t="str">
        <f>IF($B129&lt;&gt;0,"x",)</f>
        <v>x</v>
      </c>
      <c r="E131" s="105">
        <f>IF($B129&lt;&gt;0,Reps_alt,)</f>
        <v>15</v>
      </c>
      <c r="F131" s="105" t="str">
        <f>IF($B129&lt;&gt;0,"@",)</f>
        <v>@</v>
      </c>
      <c r="G131" s="29" t="s">
        <v>11</v>
      </c>
      <c r="H131" s="20"/>
      <c r="I131" s="27"/>
      <c r="J131" s="103" t="str">
        <f>IF($B129=0,,IF('Asstistance Exercises'!$B$10&gt;=1,$J$7,))</f>
        <v>□</v>
      </c>
      <c r="K131" s="103" t="str">
        <f>IF($B129=0,,IF('Asstistance Exercises'!$B$10&gt;=2,$J$7,))</f>
        <v>□</v>
      </c>
      <c r="L131" s="103" t="str">
        <f>IF($B129=0,,IF('Asstistance Exercises'!$B$10&gt;=3,$J$7,))</f>
        <v>□</v>
      </c>
      <c r="M131" s="103" t="str">
        <f>IF($B129=0,,IF('Asstistance Exercises'!$B$10&gt;=4,$J$7,))</f>
        <v>□</v>
      </c>
      <c r="N131" s="103" t="str">
        <f>IF($B129=0,,IF('Asstistance Exercises'!$B$10&gt;=5,$J$7,))</f>
        <v>□</v>
      </c>
      <c r="O131" s="103">
        <f>IF($B129=0,,IF('Asstistance Exercises'!$B$10&gt;=6,$J$7,))</f>
        <v>0</v>
      </c>
      <c r="P131" s="103">
        <f>IF($B129=0,,IF('Asstistance Exercises'!$B$10&gt;=7,$J$7,))</f>
        <v>0</v>
      </c>
      <c r="Q131" s="103">
        <f>IF($B129=0,,IF('Asstistance Exercises'!$B$10&gt;=8,$J$7,))</f>
        <v>0</v>
      </c>
      <c r="R131" s="103">
        <f>IF($B129=0,,IF('Asstistance Exercises'!$B$10&gt;=9,$J$7,))</f>
        <v>0</v>
      </c>
      <c r="S131" s="103">
        <f>IF($B129=0,,IF('Asstistance Exercises'!$B$10&gt;=10,$J$7,))</f>
        <v>0</v>
      </c>
      <c r="T131" s="27"/>
      <c r="U131" s="25"/>
    </row>
    <row r="132" spans="2:21" s="56" customFormat="1" ht="6" customHeight="1" x14ac:dyDescent="0.25">
      <c r="B132" s="28"/>
      <c r="C132" s="4"/>
      <c r="D132" s="4"/>
      <c r="E132" s="4"/>
      <c r="F132" s="4"/>
      <c r="G132" s="4"/>
      <c r="H132" s="4"/>
      <c r="I132" s="4"/>
      <c r="J132" s="4"/>
      <c r="K132" s="4"/>
      <c r="L132" s="4"/>
      <c r="M132" s="4"/>
      <c r="N132" s="4"/>
      <c r="O132" s="4"/>
      <c r="P132" s="4"/>
      <c r="Q132" s="4"/>
      <c r="R132" s="4"/>
      <c r="S132" s="4"/>
      <c r="T132" s="4"/>
      <c r="U132" s="26"/>
    </row>
    <row r="133" spans="2:21" ht="11.25" customHeight="1" thickBot="1" x14ac:dyDescent="0.3">
      <c r="B133" s="1"/>
      <c r="C133" s="1"/>
      <c r="D133" s="5"/>
      <c r="E133" s="1"/>
      <c r="F133" s="1"/>
      <c r="G133" s="1"/>
      <c r="H133" s="1"/>
      <c r="I133" s="1"/>
      <c r="J133" s="1"/>
      <c r="K133" s="1"/>
      <c r="L133" s="1"/>
      <c r="M133" s="1"/>
      <c r="N133" s="1"/>
      <c r="O133" s="1"/>
      <c r="P133" s="1"/>
      <c r="Q133" s="1"/>
      <c r="U133" s="1"/>
    </row>
    <row r="134" spans="2:21" s="69" customFormat="1" ht="15" customHeight="1" thickBot="1" x14ac:dyDescent="0.3">
      <c r="B134" s="119" t="s">
        <v>26</v>
      </c>
      <c r="C134" s="115"/>
      <c r="D134" s="115"/>
      <c r="E134" s="118" t="s">
        <v>76</v>
      </c>
      <c r="F134" s="115" t="str">
        <f>Træningsdage!$C$6</f>
        <v>Fredag</v>
      </c>
      <c r="G134" s="115"/>
      <c r="H134" s="118" t="s">
        <v>76</v>
      </c>
      <c r="I134" s="116">
        <f>C139*E139+C140*E140+C141*E141+C145*E145+C149*E149+C153*E153</f>
        <v>184</v>
      </c>
      <c r="J134" s="116"/>
      <c r="K134" s="116"/>
      <c r="L134" s="116"/>
      <c r="M134" s="116"/>
      <c r="N134" s="116"/>
      <c r="O134" s="116"/>
      <c r="P134" s="116"/>
      <c r="Q134" s="116"/>
      <c r="R134" s="134"/>
      <c r="S134" s="134"/>
      <c r="T134" s="134"/>
      <c r="U134" s="117">
        <f>C139+C140+C141+C145+C149+C153</f>
        <v>18</v>
      </c>
    </row>
    <row r="135" spans="2:21" ht="11.25" customHeight="1" x14ac:dyDescent="0.25">
      <c r="B135" s="6"/>
      <c r="C135" s="7"/>
      <c r="D135" s="7"/>
      <c r="E135" s="7"/>
      <c r="F135" s="7"/>
      <c r="G135" s="8"/>
      <c r="H135" s="9"/>
      <c r="I135" s="9"/>
      <c r="J135" s="6"/>
      <c r="K135" s="6"/>
      <c r="L135" s="6"/>
      <c r="M135" s="6"/>
      <c r="N135" s="6"/>
      <c r="O135" s="6"/>
      <c r="P135" s="6"/>
      <c r="Q135" s="6"/>
      <c r="R135" s="6"/>
      <c r="S135" s="6"/>
      <c r="T135" s="6"/>
      <c r="U135" s="6"/>
    </row>
    <row r="136" spans="2:21" ht="12.75" customHeight="1" x14ac:dyDescent="0.25">
      <c r="B136" s="79" t="s">
        <v>1</v>
      </c>
      <c r="C136" s="80"/>
      <c r="D136" s="80"/>
      <c r="E136" s="80"/>
      <c r="F136" s="80"/>
      <c r="G136" s="80"/>
      <c r="H136" s="80"/>
      <c r="I136" s="80"/>
      <c r="J136" s="80"/>
      <c r="K136" s="80"/>
      <c r="L136" s="80"/>
      <c r="M136" s="80"/>
      <c r="N136" s="80"/>
      <c r="O136" s="80"/>
      <c r="P136" s="80"/>
      <c r="Q136" s="80"/>
      <c r="R136" s="80"/>
      <c r="S136" s="80"/>
      <c r="T136" s="80"/>
      <c r="U136" s="81"/>
    </row>
    <row r="137" spans="2:21" ht="6" customHeight="1" x14ac:dyDescent="0.25">
      <c r="B137" s="10"/>
      <c r="C137" s="11"/>
      <c r="D137" s="11"/>
      <c r="E137" s="11"/>
      <c r="F137" s="11"/>
      <c r="G137" s="12"/>
      <c r="H137" s="13"/>
      <c r="I137" s="13"/>
      <c r="J137" s="14"/>
      <c r="K137" s="14"/>
      <c r="L137" s="14"/>
      <c r="M137" s="14"/>
      <c r="N137" s="14"/>
      <c r="O137" s="14"/>
      <c r="P137" s="14"/>
      <c r="Q137" s="14"/>
      <c r="R137" s="14"/>
      <c r="S137" s="14"/>
      <c r="T137" s="14"/>
      <c r="U137" s="15"/>
    </row>
    <row r="138" spans="2:21" ht="11.25" customHeight="1" x14ac:dyDescent="0.25">
      <c r="B138" s="10"/>
      <c r="C138" s="73" t="s">
        <v>8</v>
      </c>
      <c r="D138" s="74"/>
      <c r="E138" s="74"/>
      <c r="F138" s="74"/>
      <c r="G138" s="74"/>
      <c r="H138" s="75"/>
      <c r="I138" s="13"/>
      <c r="J138" s="27"/>
      <c r="K138" s="14"/>
      <c r="L138" s="16"/>
      <c r="M138" s="14"/>
      <c r="N138" s="14"/>
      <c r="O138" s="14"/>
      <c r="P138" s="14"/>
      <c r="Q138" s="14"/>
      <c r="R138" s="14"/>
      <c r="S138" s="14"/>
      <c r="T138" s="14"/>
      <c r="U138" s="17"/>
    </row>
    <row r="139" spans="2:21" ht="11.25" customHeight="1" x14ac:dyDescent="0.25">
      <c r="B139" s="10"/>
      <c r="C139" s="19">
        <f>Tabel27[Første procenttal]</f>
        <v>1</v>
      </c>
      <c r="D139" s="19" t="s">
        <v>6</v>
      </c>
      <c r="E139" s="23">
        <v>3</v>
      </c>
      <c r="F139" s="23" t="s">
        <v>7</v>
      </c>
      <c r="G139" s="108">
        <f>IF(Waves!$C$19="B",Waves!$C$14,Waves!$C$7)</f>
        <v>0.8</v>
      </c>
      <c r="H139" s="109">
        <f>ROUND((G139*Dødløft)/Afrunding,0)*Afrunding</f>
        <v>0</v>
      </c>
      <c r="I139" s="13"/>
      <c r="J139" s="103" t="str">
        <f>IF('Asstistance Exercises'!$B$40&gt;=1,Settings!$A$4,)</f>
        <v>□</v>
      </c>
      <c r="K139" s="103">
        <f>IF('Asstistance Exercises'!$B$40&gt;=2,$J$7,)</f>
        <v>0</v>
      </c>
      <c r="L139" s="103">
        <f>IF('Asstistance Exercises'!$B$40&gt;=3,$J$7,)</f>
        <v>0</v>
      </c>
      <c r="M139" s="103">
        <f>IF('Asstistance Exercises'!$B$40&gt;=4,$J$7,)</f>
        <v>0</v>
      </c>
      <c r="N139" s="103">
        <f>IF('Asstistance Exercises'!$B$40&gt;=5,$J$7,)</f>
        <v>0</v>
      </c>
      <c r="O139" s="103">
        <f>IF('Asstistance Exercises'!$B$40&gt;=6,$J$7,)</f>
        <v>0</v>
      </c>
      <c r="P139" s="103">
        <f>IF('Asstistance Exercises'!$B$40&gt;=7,$J$7,)</f>
        <v>0</v>
      </c>
      <c r="Q139" s="103">
        <f>IF('Asstistance Exercises'!$B$40&gt;=8,$J$7,)</f>
        <v>0</v>
      </c>
      <c r="R139" s="103">
        <f>IF('Asstistance Exercises'!$B$40&gt;=9,$J$7,)</f>
        <v>0</v>
      </c>
      <c r="S139" s="103">
        <f>IF('Asstistance Exercises'!$B$40&gt;=10,$J$7,)</f>
        <v>0</v>
      </c>
      <c r="T139" s="14"/>
      <c r="U139" s="17"/>
    </row>
    <row r="140" spans="2:21" ht="11.25" customHeight="1" x14ac:dyDescent="0.25">
      <c r="B140" s="10"/>
      <c r="C140" s="19">
        <f>Tabel278[Andet procenttal]</f>
        <v>1</v>
      </c>
      <c r="D140" s="19" t="s">
        <v>6</v>
      </c>
      <c r="E140" s="23">
        <v>3</v>
      </c>
      <c r="F140" s="23" t="s">
        <v>7</v>
      </c>
      <c r="G140" s="108">
        <f>IF(Waves!$C$19="B",Waves!$C$15,Waves!$C$8)</f>
        <v>0.85</v>
      </c>
      <c r="H140" s="109">
        <f>ROUND((G140*Dødløft)/Afrunding,0)*Afrunding</f>
        <v>0</v>
      </c>
      <c r="I140" s="13"/>
      <c r="J140" s="103" t="str">
        <f>IF('Asstistance Exercises'!$B$43&gt;=1,$J$7,)</f>
        <v>□</v>
      </c>
      <c r="K140" s="103">
        <f>IF('Asstistance Exercises'!$B$43&gt;=2,$J$7,)</f>
        <v>0</v>
      </c>
      <c r="L140" s="103">
        <f>IF('Asstistance Exercises'!$B$43&gt;=3,$J$7,)</f>
        <v>0</v>
      </c>
      <c r="M140" s="103">
        <f>IF('Asstistance Exercises'!$B$43&gt;=4,$J$7,)</f>
        <v>0</v>
      </c>
      <c r="N140" s="103">
        <f>IF('Asstistance Exercises'!$B$43&gt;=5,$J$7,)</f>
        <v>0</v>
      </c>
      <c r="O140" s="103">
        <f>IF('Asstistance Exercises'!$B$43&gt;=6,$J$7,)</f>
        <v>0</v>
      </c>
      <c r="P140" s="103">
        <f>IF('Asstistance Exercises'!$B$43&gt;=7,$J$7,)</f>
        <v>0</v>
      </c>
      <c r="Q140" s="103">
        <f>IF('Asstistance Exercises'!$B$43&gt;=8,$J$7,)</f>
        <v>0</v>
      </c>
      <c r="R140" s="103">
        <f>IF('Asstistance Exercises'!$B$43&gt;=9,$J$7,)</f>
        <v>0</v>
      </c>
      <c r="S140" s="103">
        <f>IF('Asstistance Exercises'!$B$43&gt;=10,$J$7,)</f>
        <v>0</v>
      </c>
      <c r="T140" s="14"/>
      <c r="U140" s="17"/>
    </row>
    <row r="141" spans="2:21" ht="11.25" customHeight="1" x14ac:dyDescent="0.25">
      <c r="B141" s="10"/>
      <c r="C141" s="19">
        <f>Tabel279[Tredje procenttal]</f>
        <v>1</v>
      </c>
      <c r="D141" s="19" t="s">
        <v>6</v>
      </c>
      <c r="E141" s="110">
        <v>3</v>
      </c>
      <c r="F141" s="23" t="s">
        <v>7</v>
      </c>
      <c r="G141" s="108">
        <f>IF(Waves!$C$19="B",Waves!$C$16,Waves!$C$9)</f>
        <v>0.9</v>
      </c>
      <c r="H141" s="109">
        <f>ROUND((G141*Dødløft)/Afrunding,0)*Afrunding</f>
        <v>0</v>
      </c>
      <c r="I141" s="13"/>
      <c r="J141" s="103" t="str">
        <f>IF('Asstistance Exercises'!$B$46&gt;=1,$J$7,)</f>
        <v>□</v>
      </c>
      <c r="K141" s="103">
        <f>IF('Asstistance Exercises'!$B$46&gt;=2,$J$7,)</f>
        <v>0</v>
      </c>
      <c r="L141" s="103">
        <f>IF('Asstistance Exercises'!$B$46&gt;=3,$J$7,)</f>
        <v>0</v>
      </c>
      <c r="M141" s="103">
        <f>IF('Asstistance Exercises'!$B$46&gt;=4,$J$7,)</f>
        <v>0</v>
      </c>
      <c r="N141" s="103">
        <f>IF('Asstistance Exercises'!$B$46&gt;=5,$J$7,)</f>
        <v>0</v>
      </c>
      <c r="O141" s="103">
        <f>IF('Asstistance Exercises'!$B$46&gt;=6,$J$7,)</f>
        <v>0</v>
      </c>
      <c r="P141" s="103">
        <f>IF('Asstistance Exercises'!$B$46&gt;=7,$J$7,)</f>
        <v>0</v>
      </c>
      <c r="Q141" s="103">
        <f>IF('Asstistance Exercises'!$B$46&gt;=8,$J$7,)</f>
        <v>0</v>
      </c>
      <c r="R141" s="103">
        <f>IF('Asstistance Exercises'!$B$46&gt;=9,$J$7,)</f>
        <v>0</v>
      </c>
      <c r="S141" s="103">
        <f>IF('Asstistance Exercises'!$B$46&gt;=10,$J$7,)</f>
        <v>0</v>
      </c>
      <c r="T141" s="14"/>
      <c r="U141" s="17"/>
    </row>
    <row r="142" spans="2:21" ht="6" customHeight="1" x14ac:dyDescent="0.25">
      <c r="B142" s="10"/>
      <c r="C142" s="3"/>
      <c r="D142" s="3"/>
      <c r="E142" s="3"/>
      <c r="F142" s="3"/>
      <c r="G142" s="3"/>
      <c r="H142" s="3"/>
      <c r="I142" s="3"/>
      <c r="J142" s="3"/>
      <c r="K142" s="3"/>
      <c r="L142" s="3"/>
      <c r="M142" s="3"/>
      <c r="N142" s="3"/>
      <c r="O142" s="14"/>
      <c r="P142" s="14"/>
      <c r="Q142" s="14"/>
      <c r="R142" s="14"/>
      <c r="S142" s="14"/>
      <c r="T142" s="14"/>
      <c r="U142" s="25"/>
    </row>
    <row r="143" spans="2:21" ht="12.75" customHeight="1" x14ac:dyDescent="0.25">
      <c r="B143" s="101" t="str">
        <f>'Asstistance Exercises'!C27</f>
        <v>Dumbbell Curls</v>
      </c>
      <c r="C143" s="22"/>
      <c r="D143" s="22"/>
      <c r="E143" s="22"/>
      <c r="F143" s="22"/>
      <c r="G143" s="22"/>
      <c r="H143" s="22"/>
      <c r="I143" s="22"/>
      <c r="J143" s="22"/>
      <c r="K143" s="22"/>
      <c r="L143" s="22"/>
      <c r="M143" s="22"/>
      <c r="N143" s="22"/>
      <c r="O143" s="22"/>
      <c r="P143" s="22"/>
      <c r="Q143" s="22"/>
      <c r="R143" s="63"/>
      <c r="S143" s="63"/>
      <c r="T143" s="63"/>
      <c r="U143" s="24"/>
    </row>
    <row r="144" spans="2:21" ht="6" customHeight="1" x14ac:dyDescent="0.25">
      <c r="B144" s="30"/>
      <c r="C144" s="31"/>
      <c r="D144" s="31"/>
      <c r="E144" s="31"/>
      <c r="F144" s="31"/>
      <c r="G144" s="32"/>
      <c r="H144" s="33"/>
      <c r="I144" s="33"/>
      <c r="J144" s="34"/>
      <c r="K144" s="103"/>
      <c r="L144" s="34"/>
      <c r="M144" s="34"/>
      <c r="N144" s="34"/>
      <c r="O144" s="34"/>
      <c r="P144" s="34"/>
      <c r="Q144" s="34"/>
      <c r="R144" s="34"/>
      <c r="S144" s="34"/>
      <c r="T144" s="34"/>
      <c r="U144" s="15"/>
    </row>
    <row r="145" spans="2:21" ht="11.25" customHeight="1" x14ac:dyDescent="0.25">
      <c r="B145" s="35"/>
      <c r="C145" s="104">
        <f>IF($B143&lt;&gt;0,Tabel2[Sæt],)</f>
        <v>5</v>
      </c>
      <c r="D145" s="104" t="str">
        <f>IF($B143&lt;&gt;0,"x",)</f>
        <v>x</v>
      </c>
      <c r="E145" s="105">
        <f>IF($B143&lt;&gt;0,Tabel2[Reps],)</f>
        <v>10</v>
      </c>
      <c r="F145" s="105" t="str">
        <f>IF($B143&lt;&gt;0,"@",)</f>
        <v>@</v>
      </c>
      <c r="G145" s="29" t="s">
        <v>11</v>
      </c>
      <c r="H145" s="20"/>
      <c r="I145" s="27"/>
      <c r="J145" s="103" t="str">
        <f>IF($B143=0,,IF(Tabel2[Sæt]&gt;=1,$J$7,))</f>
        <v>□</v>
      </c>
      <c r="K145" s="103" t="str">
        <f>IF($B143=0,,IF(Tabel2[Sæt]&gt;=2,$J$7,))</f>
        <v>□</v>
      </c>
      <c r="L145" s="103" t="str">
        <f>IF($B143=0,,IF(Tabel2[Sæt]&gt;=3,$J$7,))</f>
        <v>□</v>
      </c>
      <c r="M145" s="103" t="str">
        <f>IF($B143=0,,IF(Tabel2[Sæt]&gt;=4,$J$7,))</f>
        <v>□</v>
      </c>
      <c r="N145" s="103" t="str">
        <f>IF($B143=0,,IF(Tabel2[Sæt]&gt;=5,$J$7,))</f>
        <v>□</v>
      </c>
      <c r="O145" s="103">
        <f>IF($B143=0,,IF(Tabel2[Sæt]&gt;=6,$J$7,))</f>
        <v>0</v>
      </c>
      <c r="P145" s="103">
        <f>IF($B143=0,,IF(Tabel2[Sæt]&gt;=7,$J$7,))</f>
        <v>0</v>
      </c>
      <c r="Q145" s="103">
        <f>IF($B143=0,,IF(Tabel2[Sæt]&gt;=8,$J$7,))</f>
        <v>0</v>
      </c>
      <c r="R145" s="103">
        <f>IF($B143=0,,IF(Tabel2[Sæt]&gt;=9,$J$7,))</f>
        <v>0</v>
      </c>
      <c r="S145" s="103">
        <f>IF($B143=0,,IF(Tabel2[Sæt]&gt;=10,$J$7,))</f>
        <v>0</v>
      </c>
      <c r="T145" s="27"/>
      <c r="U145" s="25"/>
    </row>
    <row r="146" spans="2:21" ht="6" customHeight="1" x14ac:dyDescent="0.25">
      <c r="B146" s="36"/>
      <c r="C146" s="37"/>
      <c r="D146" s="37"/>
      <c r="E146" s="37"/>
      <c r="F146" s="37"/>
      <c r="G146" s="37"/>
      <c r="H146" s="37"/>
      <c r="I146" s="37"/>
      <c r="J146" s="37"/>
      <c r="K146" s="37"/>
      <c r="L146" s="37"/>
      <c r="M146" s="37"/>
      <c r="N146" s="37"/>
      <c r="O146" s="37"/>
      <c r="P146" s="37"/>
      <c r="Q146" s="37"/>
      <c r="R146" s="37"/>
      <c r="S146" s="37"/>
      <c r="T146" s="37"/>
      <c r="U146" s="38"/>
    </row>
    <row r="147" spans="2:21" ht="12.75" customHeight="1" x14ac:dyDescent="0.25">
      <c r="B147" s="101" t="str">
        <f>'Asstistance Exercises'!C28</f>
        <v>Hanging Leg Raises</v>
      </c>
      <c r="C147" s="22"/>
      <c r="D147" s="22"/>
      <c r="E147" s="22"/>
      <c r="F147" s="22"/>
      <c r="G147" s="22"/>
      <c r="H147" s="22"/>
      <c r="I147" s="22"/>
      <c r="J147" s="22"/>
      <c r="K147" s="22"/>
      <c r="L147" s="22"/>
      <c r="M147" s="22"/>
      <c r="N147" s="22"/>
      <c r="O147" s="22"/>
      <c r="P147" s="22"/>
      <c r="Q147" s="22"/>
      <c r="R147" s="63"/>
      <c r="S147" s="63"/>
      <c r="T147" s="63"/>
      <c r="U147" s="24"/>
    </row>
    <row r="148" spans="2:21" ht="6" customHeight="1" x14ac:dyDescent="0.25">
      <c r="B148" s="10"/>
      <c r="C148" s="11"/>
      <c r="D148" s="11"/>
      <c r="E148" s="11"/>
      <c r="F148" s="11"/>
      <c r="G148" s="12"/>
      <c r="H148" s="13"/>
      <c r="I148" s="13"/>
      <c r="J148" s="14"/>
      <c r="K148" s="14"/>
      <c r="L148" s="14"/>
      <c r="M148" s="14"/>
      <c r="N148" s="14"/>
      <c r="O148" s="14"/>
      <c r="P148" s="14"/>
      <c r="Q148" s="14"/>
      <c r="R148" s="14"/>
      <c r="S148" s="14"/>
      <c r="T148" s="14"/>
      <c r="U148" s="15"/>
    </row>
    <row r="149" spans="2:21" ht="11.25" customHeight="1" x14ac:dyDescent="0.25">
      <c r="B149" s="35"/>
      <c r="C149" s="104">
        <f>IF($B147&lt;&gt;0,'Asstistance Exercises'!$B$10,)</f>
        <v>5</v>
      </c>
      <c r="D149" s="104" t="str">
        <f>IF($B147&lt;&gt;0,"x",)</f>
        <v>x</v>
      </c>
      <c r="E149" s="105">
        <f>IF($B147&lt;&gt;0,Reps_alt,)</f>
        <v>15</v>
      </c>
      <c r="F149" s="105" t="str">
        <f>IF($B147&lt;&gt;0,"@",)</f>
        <v>@</v>
      </c>
      <c r="G149" s="29" t="s">
        <v>11</v>
      </c>
      <c r="H149" s="20"/>
      <c r="I149" s="27"/>
      <c r="J149" s="103" t="str">
        <f>IF($B147=0,,IF('Asstistance Exercises'!$B$10&gt;=1,$J$7,))</f>
        <v>□</v>
      </c>
      <c r="K149" s="103" t="str">
        <f>IF($B147=0,,IF('Asstistance Exercises'!$B$10&gt;=2,$J$7,))</f>
        <v>□</v>
      </c>
      <c r="L149" s="103" t="str">
        <f>IF($B147=0,,IF('Asstistance Exercises'!$B$10&gt;=3,$J$7,))</f>
        <v>□</v>
      </c>
      <c r="M149" s="103" t="str">
        <f>IF($B147=0,,IF('Asstistance Exercises'!$B$10&gt;=4,$J$7,))</f>
        <v>□</v>
      </c>
      <c r="N149" s="103" t="str">
        <f>IF($B147=0,,IF('Asstistance Exercises'!$B$10&gt;=5,$J$7,))</f>
        <v>□</v>
      </c>
      <c r="O149" s="103">
        <f>IF($B147=0,,IF('Asstistance Exercises'!$B$10&gt;=6,$J$7,))</f>
        <v>0</v>
      </c>
      <c r="P149" s="103">
        <f>IF($B147=0,,IF('Asstistance Exercises'!$B$10&gt;=7,$J$7,))</f>
        <v>0</v>
      </c>
      <c r="Q149" s="103">
        <f>IF($B147=0,,IF('Asstistance Exercises'!$B$10&gt;=8,$J$7,))</f>
        <v>0</v>
      </c>
      <c r="R149" s="103">
        <f>IF($B147=0,,IF('Asstistance Exercises'!$B$10&gt;=9,$J$7,))</f>
        <v>0</v>
      </c>
      <c r="S149" s="103">
        <f>IF($B147=0,,IF('Asstistance Exercises'!$B$10&gt;=10,$J$7,))</f>
        <v>0</v>
      </c>
      <c r="T149" s="27"/>
      <c r="U149" s="25"/>
    </row>
    <row r="150" spans="2:21" ht="6" customHeight="1" x14ac:dyDescent="0.25">
      <c r="B150" s="28"/>
      <c r="C150" s="4"/>
      <c r="D150" s="4"/>
      <c r="E150" s="4"/>
      <c r="F150" s="4"/>
      <c r="G150" s="4"/>
      <c r="H150" s="4"/>
      <c r="I150" s="4"/>
      <c r="J150" s="4"/>
      <c r="K150" s="4"/>
      <c r="L150" s="4"/>
      <c r="M150" s="4"/>
      <c r="N150" s="4"/>
      <c r="O150" s="4"/>
      <c r="P150" s="4"/>
      <c r="Q150" s="4"/>
      <c r="R150" s="4"/>
      <c r="S150" s="4"/>
      <c r="T150" s="4"/>
      <c r="U150" s="26"/>
    </row>
    <row r="151" spans="2:21" s="66" customFormat="1" ht="12.75" customHeight="1" x14ac:dyDescent="0.25">
      <c r="B151" s="101" t="str">
        <f>'Asstistance Exercises'!C29</f>
        <v>Dumbbell Shrugs</v>
      </c>
      <c r="C151" s="63"/>
      <c r="D151" s="63"/>
      <c r="E151" s="63"/>
      <c r="F151" s="63"/>
      <c r="G151" s="63"/>
      <c r="H151" s="63"/>
      <c r="I151" s="63"/>
      <c r="J151" s="63"/>
      <c r="K151" s="63"/>
      <c r="L151" s="63"/>
      <c r="M151" s="63"/>
      <c r="N151" s="63"/>
      <c r="O151" s="63"/>
      <c r="P151" s="63"/>
      <c r="Q151" s="63"/>
      <c r="R151" s="63"/>
      <c r="S151" s="63"/>
      <c r="T151" s="63"/>
      <c r="U151" s="64"/>
    </row>
    <row r="152" spans="2:21" s="66" customFormat="1" ht="6" customHeight="1" x14ac:dyDescent="0.25">
      <c r="B152" s="10"/>
      <c r="C152" s="11"/>
      <c r="D152" s="11"/>
      <c r="E152" s="11"/>
      <c r="F152" s="11"/>
      <c r="G152" s="12"/>
      <c r="H152" s="13"/>
      <c r="I152" s="13"/>
      <c r="J152" s="14"/>
      <c r="K152" s="14"/>
      <c r="L152" s="14"/>
      <c r="M152" s="14"/>
      <c r="N152" s="14"/>
      <c r="O152" s="14"/>
      <c r="P152" s="14"/>
      <c r="Q152" s="14"/>
      <c r="R152" s="14"/>
      <c r="S152" s="14"/>
      <c r="T152" s="14"/>
      <c r="U152" s="15"/>
    </row>
    <row r="153" spans="2:21" s="66" customFormat="1" ht="11.25" customHeight="1" x14ac:dyDescent="0.25">
      <c r="B153" s="35"/>
      <c r="C153" s="104">
        <f>IF($B151&lt;&gt;0,Tabel2[Sæt],)</f>
        <v>5</v>
      </c>
      <c r="D153" s="104" t="str">
        <f>IF($B151&lt;&gt;0,"x",)</f>
        <v>x</v>
      </c>
      <c r="E153" s="105">
        <f>IF($B151&lt;&gt;0,Tabel2[Reps],)</f>
        <v>10</v>
      </c>
      <c r="F153" s="105" t="str">
        <f>IF($B151&lt;&gt;0,"@",)</f>
        <v>@</v>
      </c>
      <c r="G153" s="29" t="s">
        <v>11</v>
      </c>
      <c r="H153" s="20"/>
      <c r="I153" s="27"/>
      <c r="J153" s="103" t="str">
        <f>IF($B151=0,,IF(Tabel2[Sæt]&gt;=1,$J$7,))</f>
        <v>□</v>
      </c>
      <c r="K153" s="103" t="str">
        <f>IF($B151=0,,IF(Tabel2[Sæt]&gt;=2,$J$7,))</f>
        <v>□</v>
      </c>
      <c r="L153" s="103" t="str">
        <f>IF($B151=0,,IF(Tabel2[Sæt]&gt;=3,$J$7,))</f>
        <v>□</v>
      </c>
      <c r="M153" s="103" t="str">
        <f>IF($B151=0,,IF(Tabel2[Sæt]&gt;=4,$J$7,))</f>
        <v>□</v>
      </c>
      <c r="N153" s="103" t="str">
        <f>IF($B151=0,,IF(Tabel2[Sæt]&gt;=5,$J$7,))</f>
        <v>□</v>
      </c>
      <c r="O153" s="103">
        <f>IF($B151=0,,IF(Tabel2[Sæt]&gt;=6,$J$7,))</f>
        <v>0</v>
      </c>
      <c r="P153" s="103">
        <f>IF($B151=0,,IF(Tabel2[Sæt]&gt;=7,$J$7,))</f>
        <v>0</v>
      </c>
      <c r="Q153" s="103">
        <f>IF($B151=0,,IF(Tabel2[Sæt]&gt;=8,$J$7,))</f>
        <v>0</v>
      </c>
      <c r="R153" s="103">
        <f>IF($B151=0,,IF(Tabel2[Sæt]&gt;=9,$J$7,))</f>
        <v>0</v>
      </c>
      <c r="S153" s="103">
        <f>IF($B151=0,,IF(Tabel2[Sæt]&gt;=10,$J$7,))</f>
        <v>0</v>
      </c>
      <c r="T153" s="27"/>
      <c r="U153" s="25"/>
    </row>
    <row r="154" spans="2:21" s="66" customFormat="1" ht="6" customHeight="1" x14ac:dyDescent="0.25">
      <c r="B154" s="28"/>
      <c r="C154" s="4"/>
      <c r="D154" s="4"/>
      <c r="E154" s="4"/>
      <c r="F154" s="4"/>
      <c r="G154" s="4"/>
      <c r="H154" s="4"/>
      <c r="I154" s="4"/>
      <c r="J154" s="4"/>
      <c r="K154" s="4"/>
      <c r="L154" s="4"/>
      <c r="M154" s="4"/>
      <c r="N154" s="4"/>
      <c r="O154" s="4"/>
      <c r="P154" s="4"/>
      <c r="Q154" s="4"/>
      <c r="R154" s="4"/>
      <c r="S154" s="4"/>
      <c r="T154" s="4"/>
      <c r="U154" s="26"/>
    </row>
    <row r="155" spans="2:21" ht="11.25" customHeight="1" thickBot="1" x14ac:dyDescent="0.3">
      <c r="B155" s="1"/>
      <c r="C155" s="1"/>
      <c r="D155" s="1"/>
      <c r="E155" s="1"/>
      <c r="F155" s="1"/>
      <c r="G155" s="1"/>
      <c r="H155" s="1"/>
      <c r="I155" s="1"/>
      <c r="J155" s="1"/>
      <c r="K155" s="1"/>
      <c r="L155" s="1"/>
      <c r="M155" s="1"/>
      <c r="N155" s="1"/>
      <c r="O155" s="1"/>
      <c r="P155" s="1"/>
      <c r="Q155" s="1"/>
      <c r="U155" s="1"/>
    </row>
    <row r="156" spans="2:21" s="69" customFormat="1" ht="15" customHeight="1" thickBot="1" x14ac:dyDescent="0.3">
      <c r="B156" s="119" t="s">
        <v>26</v>
      </c>
      <c r="C156" s="115"/>
      <c r="D156" s="115"/>
      <c r="E156" s="118" t="s">
        <v>76</v>
      </c>
      <c r="F156" s="115" t="str">
        <f>Træningsdage!$C$7</f>
        <v>Søndag</v>
      </c>
      <c r="G156" s="115"/>
      <c r="H156" s="118" t="s">
        <v>76</v>
      </c>
      <c r="I156" s="116">
        <f>C161*E161+C162*E162+C163*E163+C167*E167+C171*E171+C175*E175</f>
        <v>109</v>
      </c>
      <c r="J156" s="116"/>
      <c r="K156" s="116"/>
      <c r="L156" s="116"/>
      <c r="M156" s="116"/>
      <c r="N156" s="116"/>
      <c r="O156" s="116"/>
      <c r="P156" s="116"/>
      <c r="Q156" s="116"/>
      <c r="R156" s="134"/>
      <c r="S156" s="134"/>
      <c r="T156" s="134"/>
      <c r="U156" s="117">
        <f>C161+C162+C163+C167+C171+C175</f>
        <v>13</v>
      </c>
    </row>
    <row r="157" spans="2:21" ht="11.25" customHeight="1" x14ac:dyDescent="0.25">
      <c r="B157" s="6"/>
      <c r="C157" s="7"/>
      <c r="D157" s="7"/>
      <c r="E157" s="7"/>
      <c r="F157" s="7"/>
      <c r="G157" s="8"/>
      <c r="H157" s="9"/>
      <c r="I157" s="9"/>
      <c r="J157" s="6"/>
      <c r="K157" s="6"/>
      <c r="L157" s="6"/>
      <c r="M157" s="6"/>
      <c r="N157" s="6"/>
      <c r="O157" s="6"/>
      <c r="P157" s="6"/>
      <c r="Q157" s="6"/>
      <c r="R157" s="6"/>
      <c r="S157" s="6"/>
      <c r="T157" s="6"/>
      <c r="U157" s="6"/>
    </row>
    <row r="158" spans="2:21" ht="12.75" customHeight="1" x14ac:dyDescent="0.25">
      <c r="B158" s="79" t="s">
        <v>2</v>
      </c>
      <c r="C158" s="80"/>
      <c r="D158" s="80"/>
      <c r="E158" s="80"/>
      <c r="F158" s="80"/>
      <c r="G158" s="80"/>
      <c r="H158" s="80"/>
      <c r="I158" s="80"/>
      <c r="J158" s="80"/>
      <c r="K158" s="80"/>
      <c r="L158" s="80"/>
      <c r="M158" s="80"/>
      <c r="N158" s="80"/>
      <c r="O158" s="80"/>
      <c r="P158" s="80"/>
      <c r="Q158" s="80"/>
      <c r="R158" s="80"/>
      <c r="S158" s="80"/>
      <c r="T158" s="80"/>
      <c r="U158" s="81"/>
    </row>
    <row r="159" spans="2:21" ht="6" customHeight="1" x14ac:dyDescent="0.25">
      <c r="B159" s="10"/>
      <c r="C159" s="11"/>
      <c r="D159" s="11"/>
      <c r="E159" s="11"/>
      <c r="F159" s="11"/>
      <c r="G159" s="12"/>
      <c r="H159" s="13"/>
      <c r="I159" s="13"/>
      <c r="J159" s="14"/>
      <c r="K159" s="14"/>
      <c r="L159" s="14"/>
      <c r="M159" s="14"/>
      <c r="N159" s="14"/>
      <c r="O159" s="14"/>
      <c r="P159" s="14"/>
      <c r="Q159" s="14"/>
      <c r="R159" s="14"/>
      <c r="S159" s="14"/>
      <c r="T159" s="14"/>
      <c r="U159" s="15"/>
    </row>
    <row r="160" spans="2:21" ht="11.25" customHeight="1" x14ac:dyDescent="0.25">
      <c r="B160" s="10"/>
      <c r="C160" s="73" t="s">
        <v>8</v>
      </c>
      <c r="D160" s="74"/>
      <c r="E160" s="74"/>
      <c r="F160" s="74"/>
      <c r="G160" s="74"/>
      <c r="H160" s="75"/>
      <c r="I160" s="13"/>
      <c r="J160" s="27"/>
      <c r="K160" s="14"/>
      <c r="L160" s="16"/>
      <c r="M160" s="14"/>
      <c r="N160" s="14"/>
      <c r="O160" s="14"/>
      <c r="P160" s="14"/>
      <c r="Q160" s="14"/>
      <c r="R160" s="14"/>
      <c r="S160" s="14"/>
      <c r="T160" s="14"/>
      <c r="U160" s="17"/>
    </row>
    <row r="161" spans="2:21" ht="11.25" customHeight="1" x14ac:dyDescent="0.25">
      <c r="B161" s="10"/>
      <c r="C161" s="19">
        <f>Tabel27[Første procenttal]</f>
        <v>1</v>
      </c>
      <c r="D161" s="19" t="s">
        <v>6</v>
      </c>
      <c r="E161" s="23">
        <v>3</v>
      </c>
      <c r="F161" s="23" t="s">
        <v>7</v>
      </c>
      <c r="G161" s="108">
        <f>IF(Waves!$C$19="B",Waves!$C$14,Waves!$C$7)</f>
        <v>0.8</v>
      </c>
      <c r="H161" s="109">
        <f>ROUND((G161*OHP)/Afrunding,0)*Afrunding</f>
        <v>0</v>
      </c>
      <c r="I161" s="13"/>
      <c r="J161" s="103" t="str">
        <f>IF('Asstistance Exercises'!$B$40&gt;=1,Settings!$A$4,)</f>
        <v>□</v>
      </c>
      <c r="K161" s="103">
        <f>IF('Asstistance Exercises'!$B$40&gt;=2,$J$7,)</f>
        <v>0</v>
      </c>
      <c r="L161" s="103">
        <f>IF('Asstistance Exercises'!$B$40&gt;=3,$J$7,)</f>
        <v>0</v>
      </c>
      <c r="M161" s="103">
        <f>IF('Asstistance Exercises'!$B$40&gt;=4,$J$7,)</f>
        <v>0</v>
      </c>
      <c r="N161" s="103">
        <f>IF('Asstistance Exercises'!$B$40&gt;=5,$J$7,)</f>
        <v>0</v>
      </c>
      <c r="O161" s="103">
        <f>IF('Asstistance Exercises'!$B$40&gt;=6,$J$7,)</f>
        <v>0</v>
      </c>
      <c r="P161" s="103">
        <f>IF('Asstistance Exercises'!$B$40&gt;=7,$J$7,)</f>
        <v>0</v>
      </c>
      <c r="Q161" s="103">
        <f>IF('Asstistance Exercises'!$B$40&gt;=8,$J$7,)</f>
        <v>0</v>
      </c>
      <c r="R161" s="103">
        <f>IF('Asstistance Exercises'!$B$40&gt;=9,$J$7,)</f>
        <v>0</v>
      </c>
      <c r="S161" s="103">
        <f>IF('Asstistance Exercises'!$B$40&gt;=10,$J$7,)</f>
        <v>0</v>
      </c>
      <c r="T161" s="14"/>
      <c r="U161" s="17"/>
    </row>
    <row r="162" spans="2:21" ht="11.25" customHeight="1" x14ac:dyDescent="0.25">
      <c r="B162" s="10"/>
      <c r="C162" s="19">
        <f>Tabel278[Andet procenttal]</f>
        <v>1</v>
      </c>
      <c r="D162" s="19" t="s">
        <v>6</v>
      </c>
      <c r="E162" s="23">
        <v>3</v>
      </c>
      <c r="F162" s="23" t="s">
        <v>7</v>
      </c>
      <c r="G162" s="108">
        <f>IF(Waves!$C$19="B",Waves!$C$15,Waves!$C$8)</f>
        <v>0.85</v>
      </c>
      <c r="H162" s="109">
        <f>ROUND((G162*OHP)/Afrunding,0)*Afrunding</f>
        <v>0</v>
      </c>
      <c r="I162" s="13"/>
      <c r="J162" s="103" t="str">
        <f>IF('Asstistance Exercises'!$B$43&gt;=1,$J$7,)</f>
        <v>□</v>
      </c>
      <c r="K162" s="103">
        <f>IF('Asstistance Exercises'!$B$43&gt;=2,$J$7,)</f>
        <v>0</v>
      </c>
      <c r="L162" s="103">
        <f>IF('Asstistance Exercises'!$B$43&gt;=3,$J$7,)</f>
        <v>0</v>
      </c>
      <c r="M162" s="103">
        <f>IF('Asstistance Exercises'!$B$43&gt;=4,$J$7,)</f>
        <v>0</v>
      </c>
      <c r="N162" s="103">
        <f>IF('Asstistance Exercises'!$B$43&gt;=5,$J$7,)</f>
        <v>0</v>
      </c>
      <c r="O162" s="103">
        <f>IF('Asstistance Exercises'!$B$43&gt;=6,$J$7,)</f>
        <v>0</v>
      </c>
      <c r="P162" s="103">
        <f>IF('Asstistance Exercises'!$B$43&gt;=7,$J$7,)</f>
        <v>0</v>
      </c>
      <c r="Q162" s="103">
        <f>IF('Asstistance Exercises'!$B$43&gt;=8,$J$7,)</f>
        <v>0</v>
      </c>
      <c r="R162" s="103">
        <f>IF('Asstistance Exercises'!$B$43&gt;=9,$J$7,)</f>
        <v>0</v>
      </c>
      <c r="S162" s="103">
        <f>IF('Asstistance Exercises'!$B$43&gt;=10,$J$7,)</f>
        <v>0</v>
      </c>
      <c r="T162" s="14"/>
      <c r="U162" s="17"/>
    </row>
    <row r="163" spans="2:21" ht="11.25" customHeight="1" x14ac:dyDescent="0.25">
      <c r="B163" s="10"/>
      <c r="C163" s="19">
        <f>Tabel279[Tredje procenttal]</f>
        <v>1</v>
      </c>
      <c r="D163" s="19" t="s">
        <v>6</v>
      </c>
      <c r="E163" s="110">
        <v>3</v>
      </c>
      <c r="F163" s="23" t="s">
        <v>7</v>
      </c>
      <c r="G163" s="108">
        <f>IF(Waves!$C$19="B",Waves!$C$16,Waves!$C$9)</f>
        <v>0.9</v>
      </c>
      <c r="H163" s="109">
        <f>ROUND((G163*OHP)/Afrunding,0)*Afrunding</f>
        <v>0</v>
      </c>
      <c r="I163" s="13"/>
      <c r="J163" s="103" t="str">
        <f>IF('Asstistance Exercises'!$B$46&gt;=1,$J$7,)</f>
        <v>□</v>
      </c>
      <c r="K163" s="103">
        <f>IF('Asstistance Exercises'!$B$46&gt;=2,$J$7,)</f>
        <v>0</v>
      </c>
      <c r="L163" s="103">
        <f>IF('Asstistance Exercises'!$B$46&gt;=3,$J$7,)</f>
        <v>0</v>
      </c>
      <c r="M163" s="103">
        <f>IF('Asstistance Exercises'!$B$46&gt;=4,$J$7,)</f>
        <v>0</v>
      </c>
      <c r="N163" s="103">
        <f>IF('Asstistance Exercises'!$B$46&gt;=5,$J$7,)</f>
        <v>0</v>
      </c>
      <c r="O163" s="103">
        <f>IF('Asstistance Exercises'!$B$46&gt;=6,$J$7,)</f>
        <v>0</v>
      </c>
      <c r="P163" s="103">
        <f>IF('Asstistance Exercises'!$B$46&gt;=7,$J$7,)</f>
        <v>0</v>
      </c>
      <c r="Q163" s="103">
        <f>IF('Asstistance Exercises'!$B$46&gt;=8,$J$7,)</f>
        <v>0</v>
      </c>
      <c r="R163" s="103">
        <f>IF('Asstistance Exercises'!$B$46&gt;=9,$J$7,)</f>
        <v>0</v>
      </c>
      <c r="S163" s="103">
        <f>IF('Asstistance Exercises'!$B$46&gt;=10,$J$7,)</f>
        <v>0</v>
      </c>
      <c r="T163" s="14"/>
      <c r="U163" s="17"/>
    </row>
    <row r="164" spans="2:21" ht="6" customHeight="1" x14ac:dyDescent="0.25">
      <c r="B164" s="10"/>
      <c r="C164" s="3"/>
      <c r="D164" s="3"/>
      <c r="E164" s="3"/>
      <c r="F164" s="3"/>
      <c r="G164" s="3"/>
      <c r="H164" s="3"/>
      <c r="I164" s="3"/>
      <c r="J164" s="3"/>
      <c r="K164" s="3"/>
      <c r="L164" s="3"/>
      <c r="M164" s="3"/>
      <c r="N164" s="3"/>
      <c r="O164" s="14"/>
      <c r="P164" s="14"/>
      <c r="Q164" s="14"/>
      <c r="R164" s="14"/>
      <c r="S164" s="14"/>
      <c r="T164" s="14"/>
      <c r="U164" s="25"/>
    </row>
    <row r="165" spans="2:21" ht="12.75" customHeight="1" x14ac:dyDescent="0.25">
      <c r="B165" s="101" t="str">
        <f>'Asstistance Exercises'!C32</f>
        <v>French Press</v>
      </c>
      <c r="C165" s="22"/>
      <c r="D165" s="22"/>
      <c r="E165" s="22"/>
      <c r="F165" s="22"/>
      <c r="G165" s="22"/>
      <c r="H165" s="22"/>
      <c r="I165" s="22"/>
      <c r="J165" s="22"/>
      <c r="K165" s="22"/>
      <c r="L165" s="22"/>
      <c r="M165" s="22"/>
      <c r="N165" s="22"/>
      <c r="O165" s="22"/>
      <c r="P165" s="22"/>
      <c r="Q165" s="22"/>
      <c r="R165" s="63"/>
      <c r="S165" s="63"/>
      <c r="T165" s="63"/>
      <c r="U165" s="24"/>
    </row>
    <row r="166" spans="2:21" ht="6" customHeight="1" x14ac:dyDescent="0.25">
      <c r="B166" s="30"/>
      <c r="C166" s="31"/>
      <c r="D166" s="31"/>
      <c r="E166" s="31"/>
      <c r="F166" s="31"/>
      <c r="G166" s="32"/>
      <c r="H166" s="33"/>
      <c r="I166" s="33"/>
      <c r="J166" s="34"/>
      <c r="K166" s="34"/>
      <c r="L166" s="34"/>
      <c r="M166" s="34"/>
      <c r="N166" s="34"/>
      <c r="O166" s="34"/>
      <c r="P166" s="34"/>
      <c r="Q166" s="34"/>
      <c r="R166" s="34"/>
      <c r="S166" s="34"/>
      <c r="T166" s="34"/>
      <c r="U166" s="15"/>
    </row>
    <row r="167" spans="2:21" ht="11.25" customHeight="1" x14ac:dyDescent="0.25">
      <c r="B167" s="35"/>
      <c r="C167" s="104">
        <f>IF($B165&lt;&gt;0,Tabel2[Sæt],)</f>
        <v>5</v>
      </c>
      <c r="D167" s="104" t="str">
        <f>IF($B165&lt;&gt;0,"x",)</f>
        <v>x</v>
      </c>
      <c r="E167" s="105">
        <f>IF($B165&lt;&gt;0,Tabel2[Reps],)</f>
        <v>10</v>
      </c>
      <c r="F167" s="105" t="str">
        <f>IF($B165&lt;&gt;0,"@",)</f>
        <v>@</v>
      </c>
      <c r="G167" s="29" t="s">
        <v>11</v>
      </c>
      <c r="H167" s="20"/>
      <c r="I167" s="27"/>
      <c r="J167" s="103" t="str">
        <f>IF($B165=0,,IF(Tabel2[Sæt]&gt;=1,$J$7,))</f>
        <v>□</v>
      </c>
      <c r="K167" s="103" t="str">
        <f>IF($B165=0,,IF(Tabel2[Sæt]&gt;=2,$J$7,))</f>
        <v>□</v>
      </c>
      <c r="L167" s="103" t="str">
        <f>IF($B165=0,,IF(Tabel2[Sæt]&gt;=3,$J$7,))</f>
        <v>□</v>
      </c>
      <c r="M167" s="103" t="str">
        <f>IF($B165=0,,IF(Tabel2[Sæt]&gt;=4,$J$7,))</f>
        <v>□</v>
      </c>
      <c r="N167" s="103" t="str">
        <f>IF($B165=0,,IF(Tabel2[Sæt]&gt;=5,$J$7,))</f>
        <v>□</v>
      </c>
      <c r="O167" s="103">
        <f>IF($B165=0,,IF(Tabel2[Sæt]&gt;=6,$J$7,))</f>
        <v>0</v>
      </c>
      <c r="P167" s="103">
        <f>IF($B165=0,,IF(Tabel2[Sæt]&gt;=7,$J$7,))</f>
        <v>0</v>
      </c>
      <c r="Q167" s="103">
        <f>IF($B165=0,,IF(Tabel2[Sæt]&gt;=8,$J$7,))</f>
        <v>0</v>
      </c>
      <c r="R167" s="103">
        <f>IF($B165=0,,IF(Tabel2[Sæt]&gt;=9,$J$7,))</f>
        <v>0</v>
      </c>
      <c r="S167" s="103">
        <f>IF($B165=0,,IF(Tabel2[Sæt]&gt;=10,$J$7,))</f>
        <v>0</v>
      </c>
      <c r="T167" s="27"/>
      <c r="U167" s="25"/>
    </row>
    <row r="168" spans="2:21" ht="6" customHeight="1" x14ac:dyDescent="0.25">
      <c r="B168" s="36"/>
      <c r="C168" s="37"/>
      <c r="D168" s="37"/>
      <c r="E168" s="37"/>
      <c r="F168" s="37"/>
      <c r="G168" s="37"/>
      <c r="H168" s="37"/>
      <c r="I168" s="37"/>
      <c r="J168" s="37"/>
      <c r="K168" s="37"/>
      <c r="L168" s="37"/>
      <c r="M168" s="37"/>
      <c r="N168" s="37"/>
      <c r="O168" s="37"/>
      <c r="P168" s="37"/>
      <c r="Q168" s="37"/>
      <c r="R168" s="37"/>
      <c r="S168" s="37"/>
      <c r="T168" s="37"/>
      <c r="U168" s="38"/>
    </row>
    <row r="169" spans="2:21" ht="12.75" customHeight="1" x14ac:dyDescent="0.25">
      <c r="B169" s="101" t="str">
        <f>'Asstistance Exercises'!C33</f>
        <v>Chin-ups → Close Grip Lat Pulldowns</v>
      </c>
      <c r="C169" s="22"/>
      <c r="D169" s="22"/>
      <c r="E169" s="22"/>
      <c r="F169" s="22"/>
      <c r="G169" s="22"/>
      <c r="H169" s="22"/>
      <c r="I169" s="22"/>
      <c r="J169" s="22"/>
      <c r="K169" s="22"/>
      <c r="L169" s="22"/>
      <c r="M169" s="22"/>
      <c r="N169" s="22"/>
      <c r="O169" s="22"/>
      <c r="P169" s="22"/>
      <c r="Q169" s="22"/>
      <c r="R169" s="63"/>
      <c r="S169" s="63"/>
      <c r="T169" s="63"/>
      <c r="U169" s="24"/>
    </row>
    <row r="170" spans="2:21" ht="6" customHeight="1" x14ac:dyDescent="0.25">
      <c r="B170" s="10"/>
      <c r="C170" s="11"/>
      <c r="D170" s="11"/>
      <c r="E170" s="11"/>
      <c r="F170" s="11"/>
      <c r="G170" s="12"/>
      <c r="H170" s="13"/>
      <c r="I170" s="13"/>
      <c r="J170" s="14"/>
      <c r="K170" s="14"/>
      <c r="L170" s="14"/>
      <c r="M170" s="14"/>
      <c r="N170" s="14"/>
      <c r="O170" s="14"/>
      <c r="P170" s="14"/>
      <c r="Q170" s="14"/>
      <c r="R170" s="14"/>
      <c r="S170" s="14"/>
      <c r="T170" s="14"/>
      <c r="U170" s="15"/>
    </row>
    <row r="171" spans="2:21" ht="11.25" customHeight="1" x14ac:dyDescent="0.25">
      <c r="B171" s="35"/>
      <c r="C171" s="104">
        <f>IF($B169&lt;&gt;0,Tabel2[Sæt],)</f>
        <v>5</v>
      </c>
      <c r="D171" s="104" t="str">
        <f>IF($B169&lt;&gt;0,"x",)</f>
        <v>x</v>
      </c>
      <c r="E171" s="105">
        <f>IF($B169&lt;&gt;0,Tabel2[Reps],)</f>
        <v>10</v>
      </c>
      <c r="F171" s="105" t="str">
        <f>IF($B169&lt;&gt;0,"@",)</f>
        <v>@</v>
      </c>
      <c r="G171" s="29" t="s">
        <v>11</v>
      </c>
      <c r="H171" s="20"/>
      <c r="I171" s="27"/>
      <c r="J171" s="103" t="str">
        <f>IF($B169=0,,IF(Tabel2[Sæt]&gt;=1,$J$7,))</f>
        <v>□</v>
      </c>
      <c r="K171" s="103" t="str">
        <f>IF($B169=0,,IF(Tabel2[Sæt]&gt;=2,$J$7,))</f>
        <v>□</v>
      </c>
      <c r="L171" s="103" t="str">
        <f>IF($B169=0,,IF(Tabel2[Sæt]&gt;=3,$J$7,))</f>
        <v>□</v>
      </c>
      <c r="M171" s="103" t="str">
        <f>IF($B169=0,,IF(Tabel2[Sæt]&gt;=4,$J$7,))</f>
        <v>□</v>
      </c>
      <c r="N171" s="103" t="str">
        <f>IF($B169=0,,IF(Tabel2[Sæt]&gt;=5,$J$7,))</f>
        <v>□</v>
      </c>
      <c r="O171" s="103">
        <f>IF($B169=0,,IF(Tabel2[Sæt]&gt;=6,$J$7,))</f>
        <v>0</v>
      </c>
      <c r="P171" s="103">
        <f>IF($B169=0,,IF(Tabel2[Sæt]&gt;=7,$J$7,))</f>
        <v>0</v>
      </c>
      <c r="Q171" s="103">
        <f>IF($B169=0,,IF(Tabel2[Sæt]&gt;=8,$J$7,))</f>
        <v>0</v>
      </c>
      <c r="R171" s="103">
        <f>IF($B169=0,,IF(Tabel2[Sæt]&gt;=9,$J$7,))</f>
        <v>0</v>
      </c>
      <c r="S171" s="103">
        <f>IF($B169=0,,IF(Tabel2[Sæt]&gt;=10,$J$7,))</f>
        <v>0</v>
      </c>
      <c r="T171" s="27"/>
      <c r="U171" s="25"/>
    </row>
    <row r="172" spans="2:21" ht="6" customHeight="1" x14ac:dyDescent="0.25">
      <c r="B172" s="28"/>
      <c r="C172" s="4"/>
      <c r="D172" s="4"/>
      <c r="E172" s="4"/>
      <c r="F172" s="4"/>
      <c r="G172" s="4"/>
      <c r="H172" s="4"/>
      <c r="I172" s="4"/>
      <c r="J172" s="4"/>
      <c r="K172" s="4"/>
      <c r="L172" s="4"/>
      <c r="M172" s="4"/>
      <c r="N172" s="4"/>
      <c r="O172" s="4"/>
      <c r="P172" s="4"/>
      <c r="Q172" s="4"/>
      <c r="R172" s="4"/>
      <c r="S172" s="4"/>
      <c r="T172" s="4"/>
      <c r="U172" s="26"/>
    </row>
    <row r="173" spans="2:21" s="66" customFormat="1" ht="11.25" customHeight="1" x14ac:dyDescent="0.25">
      <c r="B173" s="101">
        <f>'Asstistance Exercises'!C34</f>
        <v>0</v>
      </c>
      <c r="C173" s="63"/>
      <c r="D173" s="63"/>
      <c r="E173" s="63"/>
      <c r="F173" s="63"/>
      <c r="G173" s="63"/>
      <c r="H173" s="63"/>
      <c r="I173" s="63"/>
      <c r="J173" s="63"/>
      <c r="K173" s="63"/>
      <c r="L173" s="63"/>
      <c r="M173" s="63"/>
      <c r="N173" s="63"/>
      <c r="O173" s="63"/>
      <c r="P173" s="63"/>
      <c r="Q173" s="63"/>
      <c r="R173" s="63"/>
      <c r="S173" s="63"/>
      <c r="T173" s="63"/>
      <c r="U173" s="64"/>
    </row>
    <row r="174" spans="2:21" s="66" customFormat="1" ht="6" customHeight="1" x14ac:dyDescent="0.25">
      <c r="B174" s="10"/>
      <c r="C174" s="11"/>
      <c r="D174" s="11"/>
      <c r="E174" s="11"/>
      <c r="F174" s="11"/>
      <c r="G174" s="12"/>
      <c r="H174" s="13"/>
      <c r="I174" s="13"/>
      <c r="J174" s="14"/>
      <c r="K174" s="14"/>
      <c r="L174" s="14"/>
      <c r="M174" s="14"/>
      <c r="N174" s="14"/>
      <c r="O174" s="14"/>
      <c r="P174" s="14"/>
      <c r="Q174" s="14"/>
      <c r="R174" s="14"/>
      <c r="S174" s="14"/>
      <c r="T174" s="14"/>
      <c r="U174" s="15"/>
    </row>
    <row r="175" spans="2:21" s="66" customFormat="1" ht="11.25" customHeight="1" x14ac:dyDescent="0.25">
      <c r="B175" s="35"/>
      <c r="C175" s="104">
        <f>IF($B173&lt;&gt;0,Tabel2[Sæt],)</f>
        <v>0</v>
      </c>
      <c r="D175" s="104">
        <f>IF($B173&lt;&gt;0,"x",)</f>
        <v>0</v>
      </c>
      <c r="E175" s="105">
        <f>IF($B173&lt;&gt;0,Tabel2[Reps],)</f>
        <v>0</v>
      </c>
      <c r="F175" s="105">
        <f>IF($B173&lt;&gt;0,"@",)</f>
        <v>0</v>
      </c>
      <c r="G175" s="29" t="s">
        <v>11</v>
      </c>
      <c r="H175" s="20"/>
      <c r="I175" s="27"/>
      <c r="J175" s="103">
        <f>IF($B173=0,,IF(Tabel2[Sæt]&gt;=1,$J$7,))</f>
        <v>0</v>
      </c>
      <c r="K175" s="103">
        <f>IF($B173=0,,IF(Tabel2[Sæt]&gt;=2,$J$7,))</f>
        <v>0</v>
      </c>
      <c r="L175" s="103">
        <f>IF($B173=0,,IF(Tabel2[Sæt]&gt;=3,$J$7,))</f>
        <v>0</v>
      </c>
      <c r="M175" s="103">
        <f>IF($B173=0,,IF(Tabel2[Sæt]&gt;=4,$J$7,))</f>
        <v>0</v>
      </c>
      <c r="N175" s="103">
        <f>IF($B173=0,,IF(Tabel2[Sæt]&gt;=5,$J$7,))</f>
        <v>0</v>
      </c>
      <c r="O175" s="103">
        <f>IF($B173=0,,IF(Tabel2[Sæt]&gt;=6,$J$7,))</f>
        <v>0</v>
      </c>
      <c r="P175" s="103">
        <f>IF($B173=0,,IF(Tabel2[Sæt]&gt;=7,$J$7,))</f>
        <v>0</v>
      </c>
      <c r="Q175" s="103">
        <f>IF($B173=0,,IF(Tabel2[Sæt]&gt;=8,$J$7,))</f>
        <v>0</v>
      </c>
      <c r="R175" s="103">
        <f>IF($B173=0,,IF(Tabel2[Sæt]&gt;=9,$J$7,))</f>
        <v>0</v>
      </c>
      <c r="S175" s="103">
        <f>IF($B173=0,,IF(Tabel2[Sæt]&gt;=10,$J$7,))</f>
        <v>0</v>
      </c>
      <c r="T175" s="27"/>
      <c r="U175" s="25"/>
    </row>
    <row r="176" spans="2:21" s="66" customFormat="1" ht="6" customHeight="1" x14ac:dyDescent="0.25">
      <c r="B176" s="28"/>
      <c r="C176" s="4"/>
      <c r="D176" s="4"/>
      <c r="E176" s="4"/>
      <c r="F176" s="4"/>
      <c r="G176" s="4"/>
      <c r="H176" s="4"/>
      <c r="I176" s="4"/>
      <c r="J176" s="4"/>
      <c r="K176" s="4"/>
      <c r="L176" s="4"/>
      <c r="M176" s="4"/>
      <c r="N176" s="4"/>
      <c r="O176" s="4"/>
      <c r="P176" s="4"/>
      <c r="Q176" s="4"/>
      <c r="R176" s="4"/>
      <c r="S176" s="4"/>
      <c r="T176" s="4"/>
      <c r="U176" s="26"/>
    </row>
    <row r="177" spans="2:21" ht="11.25" customHeight="1" thickBot="1" x14ac:dyDescent="0.3"/>
    <row r="178" spans="2:21" s="69" customFormat="1" ht="15.75" customHeight="1" thickBot="1" x14ac:dyDescent="0.3">
      <c r="B178" s="119" t="s">
        <v>27</v>
      </c>
      <c r="C178" s="115"/>
      <c r="D178" s="115"/>
      <c r="E178" s="118" t="s">
        <v>76</v>
      </c>
      <c r="F178" s="115" t="str">
        <f>Træningsdage!$C$4</f>
        <v>Mandag</v>
      </c>
      <c r="G178" s="115"/>
      <c r="H178" s="118" t="s">
        <v>76</v>
      </c>
      <c r="I178" s="116">
        <f>C183*E183+C184*E184+C185*E185+C189*E189+C193*E193+C197*E197</f>
        <v>159</v>
      </c>
      <c r="J178" s="116"/>
      <c r="K178" s="116"/>
      <c r="L178" s="116"/>
      <c r="M178" s="116"/>
      <c r="N178" s="116"/>
      <c r="O178" s="116"/>
      <c r="P178" s="116"/>
      <c r="Q178" s="116"/>
      <c r="R178" s="134"/>
      <c r="S178" s="134"/>
      <c r="T178" s="134"/>
      <c r="U178" s="117">
        <f>C183+C184+C185+C189+C193+C197</f>
        <v>18</v>
      </c>
    </row>
    <row r="179" spans="2:21" s="66" customFormat="1" ht="11.25" customHeight="1" x14ac:dyDescent="0.25">
      <c r="B179" s="6"/>
      <c r="C179" s="7"/>
      <c r="D179" s="7"/>
      <c r="E179" s="7"/>
      <c r="F179" s="7"/>
      <c r="G179" s="8"/>
      <c r="H179" s="9"/>
      <c r="I179" s="9"/>
      <c r="J179" s="6"/>
      <c r="K179" s="6"/>
      <c r="L179" s="6"/>
      <c r="M179" s="6"/>
      <c r="N179" s="6"/>
      <c r="O179" s="6"/>
      <c r="P179" s="6"/>
      <c r="Q179" s="6"/>
      <c r="R179" s="6"/>
      <c r="S179" s="6"/>
      <c r="T179" s="6"/>
      <c r="U179" s="6"/>
    </row>
    <row r="180" spans="2:21" s="66" customFormat="1" ht="12.75" customHeight="1" x14ac:dyDescent="0.25">
      <c r="B180" s="79" t="s">
        <v>0</v>
      </c>
      <c r="C180" s="80"/>
      <c r="D180" s="80"/>
      <c r="E180" s="80"/>
      <c r="F180" s="80"/>
      <c r="G180" s="80"/>
      <c r="H180" s="80"/>
      <c r="I180" s="80"/>
      <c r="J180" s="80"/>
      <c r="K180" s="80"/>
      <c r="L180" s="80"/>
      <c r="M180" s="80"/>
      <c r="N180" s="80"/>
      <c r="O180" s="80"/>
      <c r="P180" s="80"/>
      <c r="Q180" s="80"/>
      <c r="R180" s="80"/>
      <c r="S180" s="80"/>
      <c r="T180" s="80"/>
      <c r="U180" s="81"/>
    </row>
    <row r="181" spans="2:21" s="66" customFormat="1" ht="6" customHeight="1" x14ac:dyDescent="0.25">
      <c r="B181" s="10"/>
      <c r="C181" s="11"/>
      <c r="D181" s="11"/>
      <c r="E181" s="11"/>
      <c r="F181" s="11"/>
      <c r="G181" s="12"/>
      <c r="H181" s="13"/>
      <c r="I181" s="13"/>
      <c r="J181" s="14"/>
      <c r="K181" s="14"/>
      <c r="L181" s="14"/>
      <c r="M181" s="14"/>
      <c r="N181" s="14"/>
      <c r="O181" s="14"/>
      <c r="P181" s="14"/>
      <c r="Q181" s="14"/>
      <c r="R181" s="14"/>
      <c r="S181" s="14"/>
      <c r="T181" s="14"/>
      <c r="U181" s="15"/>
    </row>
    <row r="182" spans="2:21" s="66" customFormat="1" ht="11.25" customHeight="1" x14ac:dyDescent="0.25">
      <c r="B182" s="10"/>
      <c r="C182" s="73" t="s">
        <v>8</v>
      </c>
      <c r="D182" s="74"/>
      <c r="E182" s="74"/>
      <c r="F182" s="74"/>
      <c r="G182" s="74"/>
      <c r="H182" s="75"/>
      <c r="I182" s="13"/>
      <c r="J182" s="27"/>
      <c r="K182" s="14"/>
      <c r="L182" s="16"/>
      <c r="M182" s="14"/>
      <c r="N182" s="14"/>
      <c r="O182" s="14"/>
      <c r="P182" s="14"/>
      <c r="Q182" s="14"/>
      <c r="R182" s="14"/>
      <c r="S182" s="14"/>
      <c r="T182" s="14"/>
      <c r="U182" s="17"/>
    </row>
    <row r="183" spans="2:21" s="66" customFormat="1" ht="11.25" customHeight="1" x14ac:dyDescent="0.25">
      <c r="B183" s="10"/>
      <c r="C183" s="19">
        <f>Tabel27[Første procenttal]</f>
        <v>1</v>
      </c>
      <c r="D183" s="19" t="s">
        <v>6</v>
      </c>
      <c r="E183" s="23">
        <v>5</v>
      </c>
      <c r="F183" s="23" t="s">
        <v>7</v>
      </c>
      <c r="G183" s="108">
        <f>IF(Waves!$C$19="B",Waves!$D$14,Waves!$D$7)</f>
        <v>0.75</v>
      </c>
      <c r="H183" s="109">
        <f>ROUND((G183*Squat)/Afrunding,0)*Afrunding</f>
        <v>0</v>
      </c>
      <c r="I183" s="13"/>
      <c r="J183" s="103" t="str">
        <f>IF('Asstistance Exercises'!$B$40&gt;=1,Settings!$A$4,)</f>
        <v>□</v>
      </c>
      <c r="K183" s="103">
        <f>IF('Asstistance Exercises'!$B$40&gt;=2,$J$7,)</f>
        <v>0</v>
      </c>
      <c r="L183" s="103">
        <f>IF('Asstistance Exercises'!$B$40&gt;=3,$J$7,)</f>
        <v>0</v>
      </c>
      <c r="M183" s="103">
        <f>IF('Asstistance Exercises'!$B$40&gt;=4,$J$7,)</f>
        <v>0</v>
      </c>
      <c r="N183" s="103">
        <f>IF('Asstistance Exercises'!$B$40&gt;=5,$J$7,)</f>
        <v>0</v>
      </c>
      <c r="O183" s="103">
        <f>IF('Asstistance Exercises'!$B$40&gt;=6,$J$7,)</f>
        <v>0</v>
      </c>
      <c r="P183" s="103">
        <f>IF('Asstistance Exercises'!$B$40&gt;=7,$J$7,)</f>
        <v>0</v>
      </c>
      <c r="Q183" s="103">
        <f>IF('Asstistance Exercises'!$B$40&gt;=8,$J$7,)</f>
        <v>0</v>
      </c>
      <c r="R183" s="103">
        <f>IF('Asstistance Exercises'!$B$40&gt;=9,$J$7,)</f>
        <v>0</v>
      </c>
      <c r="S183" s="103">
        <f>IF('Asstistance Exercises'!$B$40&gt;=10,$J$7,)</f>
        <v>0</v>
      </c>
      <c r="T183" s="14"/>
      <c r="U183" s="17"/>
    </row>
    <row r="184" spans="2:21" s="66" customFormat="1" ht="11.25" customHeight="1" x14ac:dyDescent="0.25">
      <c r="B184" s="10"/>
      <c r="C184" s="19">
        <f>Tabel278[Andet procenttal]</f>
        <v>1</v>
      </c>
      <c r="D184" s="19" t="s">
        <v>6</v>
      </c>
      <c r="E184" s="23">
        <v>3</v>
      </c>
      <c r="F184" s="23" t="s">
        <v>7</v>
      </c>
      <c r="G184" s="108">
        <f>IF(Waves!$C$19="B",Waves!$D$15,Waves!$D$8)</f>
        <v>0.85</v>
      </c>
      <c r="H184" s="109">
        <f>ROUND((G184*Squat)/Afrunding,0)*Afrunding</f>
        <v>0</v>
      </c>
      <c r="I184" s="13"/>
      <c r="J184" s="103" t="str">
        <f>IF('Asstistance Exercises'!$B$43&gt;=1,$J$7,)</f>
        <v>□</v>
      </c>
      <c r="K184" s="103">
        <f>IF('Asstistance Exercises'!$B$43&gt;=2,$J$7,)</f>
        <v>0</v>
      </c>
      <c r="L184" s="103">
        <f>IF('Asstistance Exercises'!$B$43&gt;=3,$J$7,)</f>
        <v>0</v>
      </c>
      <c r="M184" s="103">
        <f>IF('Asstistance Exercises'!$B$43&gt;=4,$J$7,)</f>
        <v>0</v>
      </c>
      <c r="N184" s="103">
        <f>IF('Asstistance Exercises'!$B$43&gt;=5,$J$7,)</f>
        <v>0</v>
      </c>
      <c r="O184" s="103">
        <f>IF('Asstistance Exercises'!$B$43&gt;=6,$J$7,)</f>
        <v>0</v>
      </c>
      <c r="P184" s="103">
        <f>IF('Asstistance Exercises'!$B$43&gt;=7,$J$7,)</f>
        <v>0</v>
      </c>
      <c r="Q184" s="103">
        <f>IF('Asstistance Exercises'!$B$43&gt;=8,$J$7,)</f>
        <v>0</v>
      </c>
      <c r="R184" s="103">
        <f>IF('Asstistance Exercises'!$B$43&gt;=9,$J$7,)</f>
        <v>0</v>
      </c>
      <c r="S184" s="103">
        <f>IF('Asstistance Exercises'!$B$43&gt;=10,$J$7,)</f>
        <v>0</v>
      </c>
      <c r="T184" s="14"/>
      <c r="U184" s="17"/>
    </row>
    <row r="185" spans="2:21" s="66" customFormat="1" ht="11.25" customHeight="1" x14ac:dyDescent="0.25">
      <c r="B185" s="10"/>
      <c r="C185" s="19">
        <f>Tabel279[Tredje procenttal]</f>
        <v>1</v>
      </c>
      <c r="D185" s="19" t="s">
        <v>6</v>
      </c>
      <c r="E185" s="110">
        <v>1</v>
      </c>
      <c r="F185" s="23" t="s">
        <v>7</v>
      </c>
      <c r="G185" s="108">
        <f>IF(Waves!$C$19="B",Waves!$D$16,Waves!$D$9)</f>
        <v>0.95</v>
      </c>
      <c r="H185" s="109">
        <f>ROUND((G185*Squat)/Afrunding,0)*Afrunding</f>
        <v>0</v>
      </c>
      <c r="I185" s="13"/>
      <c r="J185" s="103" t="str">
        <f>IF('Asstistance Exercises'!$B$46&gt;=1,$J$7,)</f>
        <v>□</v>
      </c>
      <c r="K185" s="103">
        <f>IF('Asstistance Exercises'!$B$46&gt;=2,$J$7,)</f>
        <v>0</v>
      </c>
      <c r="L185" s="103">
        <f>IF('Asstistance Exercises'!$B$46&gt;=3,$J$7,)</f>
        <v>0</v>
      </c>
      <c r="M185" s="103">
        <f>IF('Asstistance Exercises'!$B$46&gt;=4,$J$7,)</f>
        <v>0</v>
      </c>
      <c r="N185" s="103">
        <f>IF('Asstistance Exercises'!$B$46&gt;=5,$J$7,)</f>
        <v>0</v>
      </c>
      <c r="O185" s="103">
        <f>IF('Asstistance Exercises'!$B$46&gt;=6,$J$7,)</f>
        <v>0</v>
      </c>
      <c r="P185" s="103">
        <f>IF('Asstistance Exercises'!$B$46&gt;=7,$J$7,)</f>
        <v>0</v>
      </c>
      <c r="Q185" s="103">
        <f>IF('Asstistance Exercises'!$B$46&gt;=8,$J$7,)</f>
        <v>0</v>
      </c>
      <c r="R185" s="103">
        <f>IF('Asstistance Exercises'!$B$46&gt;=9,$J$7,)</f>
        <v>0</v>
      </c>
      <c r="S185" s="103">
        <f>IF('Asstistance Exercises'!$B$46&gt;=10,$J$7,)</f>
        <v>0</v>
      </c>
      <c r="T185" s="14"/>
      <c r="U185" s="17"/>
    </row>
    <row r="186" spans="2:21" s="66" customFormat="1" ht="6" customHeight="1" x14ac:dyDescent="0.25">
      <c r="B186" s="10"/>
      <c r="C186" s="65"/>
      <c r="D186" s="65"/>
      <c r="E186" s="65"/>
      <c r="F186" s="65"/>
      <c r="G186" s="65"/>
      <c r="H186" s="65"/>
      <c r="I186" s="65"/>
      <c r="J186" s="65"/>
      <c r="K186" s="65"/>
      <c r="L186" s="65"/>
      <c r="M186" s="65"/>
      <c r="N186" s="65"/>
      <c r="O186" s="14"/>
      <c r="P186" s="14"/>
      <c r="Q186" s="14"/>
      <c r="R186" s="14"/>
      <c r="S186" s="14"/>
      <c r="T186" s="14"/>
      <c r="U186" s="25"/>
    </row>
    <row r="187" spans="2:21" s="66" customFormat="1" ht="12.75" customHeight="1" x14ac:dyDescent="0.25">
      <c r="B187" s="101" t="str">
        <f>'Asstistance Exercises'!B17</f>
        <v>Leg Curls</v>
      </c>
      <c r="C187" s="63"/>
      <c r="D187" s="63"/>
      <c r="E187" s="63"/>
      <c r="F187" s="63"/>
      <c r="G187" s="63"/>
      <c r="H187" s="63"/>
      <c r="I187" s="63"/>
      <c r="J187" s="63"/>
      <c r="K187" s="63"/>
      <c r="L187" s="63"/>
      <c r="M187" s="63"/>
      <c r="N187" s="63"/>
      <c r="O187" s="63"/>
      <c r="P187" s="63"/>
      <c r="Q187" s="63"/>
      <c r="R187" s="63"/>
      <c r="S187" s="63"/>
      <c r="T187" s="63"/>
      <c r="U187" s="64"/>
    </row>
    <row r="188" spans="2:21" s="66" customFormat="1" ht="6" customHeight="1" x14ac:dyDescent="0.25">
      <c r="B188" s="30"/>
      <c r="C188" s="31"/>
      <c r="D188" s="31"/>
      <c r="E188" s="31"/>
      <c r="F188" s="31"/>
      <c r="G188" s="32"/>
      <c r="H188" s="33"/>
      <c r="I188" s="33"/>
      <c r="J188" s="34"/>
      <c r="K188" s="34"/>
      <c r="L188" s="34"/>
      <c r="M188" s="34"/>
      <c r="N188" s="34"/>
      <c r="O188" s="34"/>
      <c r="P188" s="34"/>
      <c r="Q188" s="34"/>
      <c r="R188" s="34"/>
      <c r="S188" s="34"/>
      <c r="T188" s="34"/>
      <c r="U188" s="15"/>
    </row>
    <row r="189" spans="2:21" s="66" customFormat="1" ht="11.25" customHeight="1" x14ac:dyDescent="0.25">
      <c r="B189" s="35"/>
      <c r="C189" s="104">
        <f>IF($B187&lt;&gt;0,Tabel2[Sæt],)</f>
        <v>5</v>
      </c>
      <c r="D189" s="104" t="str">
        <f>IF($B187&lt;&gt;0,"x",)</f>
        <v>x</v>
      </c>
      <c r="E189" s="105">
        <f>IF($B187&lt;&gt;0,Tabel2[Reps],)</f>
        <v>10</v>
      </c>
      <c r="F189" s="105" t="str">
        <f>IF($B187&lt;&gt;0,"@",)</f>
        <v>@</v>
      </c>
      <c r="G189" s="29" t="s">
        <v>11</v>
      </c>
      <c r="H189" s="20"/>
      <c r="I189" s="27"/>
      <c r="J189" s="103" t="str">
        <f>IF($B187=0,,IF(Tabel2[Sæt]&gt;=1,$J$7,))</f>
        <v>□</v>
      </c>
      <c r="K189" s="103" t="str">
        <f>IF($B187=0,,IF(Tabel2[Sæt]&gt;=2,$J$7,))</f>
        <v>□</v>
      </c>
      <c r="L189" s="103" t="str">
        <f>IF($B187=0,,IF(Tabel2[Sæt]&gt;=3,$J$7,))</f>
        <v>□</v>
      </c>
      <c r="M189" s="103" t="str">
        <f>IF($B187=0,,IF(Tabel2[Sæt]&gt;=4,$J$7,))</f>
        <v>□</v>
      </c>
      <c r="N189" s="103" t="str">
        <f>IF($B187=0,,IF(Tabel2[Sæt]&gt;=5,$J$7,))</f>
        <v>□</v>
      </c>
      <c r="O189" s="103">
        <f>IF($B187=0,,IF(Tabel2[Sæt]&gt;=6,$J$7,))</f>
        <v>0</v>
      </c>
      <c r="P189" s="103">
        <f>IF($B187=0,,IF(Tabel2[Sæt]&gt;=7,$J$7,))</f>
        <v>0</v>
      </c>
      <c r="Q189" s="103">
        <f>IF($B187=0,,IF(Tabel2[Sæt]&gt;=8,$J$7,))</f>
        <v>0</v>
      </c>
      <c r="R189" s="103">
        <f>IF($B187=0,,IF(Tabel2[Sæt]&gt;=9,$J$7,))</f>
        <v>0</v>
      </c>
      <c r="S189" s="103">
        <f>IF($B187=0,,IF(Tabel2[Sæt]&gt;=10,$J$7,))</f>
        <v>0</v>
      </c>
      <c r="T189" s="27"/>
      <c r="U189" s="25"/>
    </row>
    <row r="190" spans="2:21" s="66" customFormat="1" ht="6" customHeight="1" x14ac:dyDescent="0.25">
      <c r="B190" s="36"/>
      <c r="C190" s="37"/>
      <c r="D190" s="37"/>
      <c r="E190" s="37"/>
      <c r="F190" s="37"/>
      <c r="G190" s="37"/>
      <c r="H190" s="37"/>
      <c r="I190" s="37"/>
      <c r="J190" s="37"/>
      <c r="K190" s="37"/>
      <c r="L190" s="37"/>
      <c r="M190" s="37"/>
      <c r="N190" s="37"/>
      <c r="O190" s="37"/>
      <c r="P190" s="37"/>
      <c r="Q190" s="37"/>
      <c r="R190" s="37"/>
      <c r="S190" s="37"/>
      <c r="T190" s="37"/>
      <c r="U190" s="38"/>
    </row>
    <row r="191" spans="2:21" s="66" customFormat="1" ht="12.75" customHeight="1" x14ac:dyDescent="0.25">
      <c r="B191" s="101" t="str">
        <f>'Asstistance Exercises'!B18</f>
        <v>Benpres</v>
      </c>
      <c r="C191" s="63"/>
      <c r="D191" s="63"/>
      <c r="E191" s="63"/>
      <c r="F191" s="63"/>
      <c r="G191" s="63"/>
      <c r="H191" s="63"/>
      <c r="I191" s="63"/>
      <c r="J191" s="63"/>
      <c r="K191" s="63"/>
      <c r="L191" s="63"/>
      <c r="M191" s="63"/>
      <c r="N191" s="63"/>
      <c r="O191" s="63"/>
      <c r="P191" s="63"/>
      <c r="Q191" s="63"/>
      <c r="R191" s="63"/>
      <c r="S191" s="63"/>
      <c r="T191" s="63"/>
      <c r="U191" s="64"/>
    </row>
    <row r="192" spans="2:21" s="66" customFormat="1" ht="6" customHeight="1" x14ac:dyDescent="0.25">
      <c r="B192" s="10"/>
      <c r="C192" s="11"/>
      <c r="D192" s="11"/>
      <c r="E192" s="11"/>
      <c r="F192" s="11"/>
      <c r="G192" s="12"/>
      <c r="H192" s="13"/>
      <c r="I192" s="13"/>
      <c r="J192" s="14"/>
      <c r="K192" s="14"/>
      <c r="L192" s="14"/>
      <c r="M192" s="14"/>
      <c r="N192" s="14"/>
      <c r="O192" s="14"/>
      <c r="P192" s="14"/>
      <c r="Q192" s="14"/>
      <c r="R192" s="14"/>
      <c r="S192" s="14"/>
      <c r="T192" s="14"/>
      <c r="U192" s="15"/>
    </row>
    <row r="193" spans="2:21" s="66" customFormat="1" ht="11.25" customHeight="1" x14ac:dyDescent="0.25">
      <c r="B193" s="35"/>
      <c r="C193" s="104">
        <f>IF($B191&lt;&gt;0,Tabel2[Sæt],)</f>
        <v>5</v>
      </c>
      <c r="D193" s="104" t="str">
        <f>IF($B191&lt;&gt;0,"x",)</f>
        <v>x</v>
      </c>
      <c r="E193" s="105">
        <f>IF($B191&lt;&gt;0,Tabel2[Reps],)</f>
        <v>10</v>
      </c>
      <c r="F193" s="105" t="str">
        <f>IF($B191&lt;&gt;0,"@",)</f>
        <v>@</v>
      </c>
      <c r="G193" s="29" t="s">
        <v>11</v>
      </c>
      <c r="H193" s="20"/>
      <c r="I193" s="27"/>
      <c r="J193" s="103" t="str">
        <f>IF($B191=0,,IF(Tabel2[Sæt]&gt;=1,$J$7,))</f>
        <v>□</v>
      </c>
      <c r="K193" s="103" t="str">
        <f>IF($B191=0,,IF(Tabel2[Sæt]&gt;=2,$J$7,))</f>
        <v>□</v>
      </c>
      <c r="L193" s="103" t="str">
        <f>IF($B191=0,,IF(Tabel2[Sæt]&gt;=3,$J$7,))</f>
        <v>□</v>
      </c>
      <c r="M193" s="103" t="str">
        <f>IF($B191=0,,IF(Tabel2[Sæt]&gt;=4,$J$7,))</f>
        <v>□</v>
      </c>
      <c r="N193" s="103" t="str">
        <f>IF($B191=0,,IF(Tabel2[Sæt]&gt;=5,$J$7,))</f>
        <v>□</v>
      </c>
      <c r="O193" s="103">
        <f>IF($B191=0,,IF(Tabel2[Sæt]&gt;=6,$J$7,))</f>
        <v>0</v>
      </c>
      <c r="P193" s="103">
        <f>IF($B191=0,,IF(Tabel2[Sæt]&gt;=7,$J$7,))</f>
        <v>0</v>
      </c>
      <c r="Q193" s="103">
        <f>IF($B191=0,,IF(Tabel2[Sæt]&gt;=8,$J$7,))</f>
        <v>0</v>
      </c>
      <c r="R193" s="103">
        <f>IF($B191=0,,IF(Tabel2[Sæt]&gt;=9,$J$7,))</f>
        <v>0</v>
      </c>
      <c r="S193" s="103">
        <f>IF($B191=0,,IF(Tabel2[Sæt]&gt;=10,$J$7,))</f>
        <v>0</v>
      </c>
      <c r="T193" s="27"/>
      <c r="U193" s="25"/>
    </row>
    <row r="194" spans="2:21" s="66" customFormat="1" ht="6" customHeight="1" x14ac:dyDescent="0.25">
      <c r="B194" s="28"/>
      <c r="C194" s="4"/>
      <c r="D194" s="4"/>
      <c r="E194" s="4"/>
      <c r="F194" s="4"/>
      <c r="G194" s="4"/>
      <c r="H194" s="4"/>
      <c r="I194" s="4"/>
      <c r="J194" s="4"/>
      <c r="K194" s="4"/>
      <c r="L194" s="4"/>
      <c r="M194" s="4"/>
      <c r="N194" s="4"/>
      <c r="O194" s="4"/>
      <c r="P194" s="4"/>
      <c r="Q194" s="4"/>
      <c r="R194" s="4"/>
      <c r="S194" s="4"/>
      <c r="T194" s="4"/>
      <c r="U194" s="26"/>
    </row>
    <row r="195" spans="2:21" s="66" customFormat="1" ht="12.75" customHeight="1" x14ac:dyDescent="0.25">
      <c r="B195" s="101" t="str">
        <f>'Asstistance Exercises'!B19</f>
        <v>Calf-raises</v>
      </c>
      <c r="C195" s="63"/>
      <c r="D195" s="63"/>
      <c r="E195" s="63"/>
      <c r="F195" s="63"/>
      <c r="G195" s="63"/>
      <c r="H195" s="63"/>
      <c r="I195" s="63"/>
      <c r="J195" s="63"/>
      <c r="K195" s="63"/>
      <c r="L195" s="63"/>
      <c r="M195" s="63"/>
      <c r="N195" s="63"/>
      <c r="O195" s="63"/>
      <c r="P195" s="63"/>
      <c r="Q195" s="63"/>
      <c r="R195" s="63"/>
      <c r="S195" s="63"/>
      <c r="T195" s="63"/>
      <c r="U195" s="64"/>
    </row>
    <row r="196" spans="2:21" s="66" customFormat="1" ht="6" customHeight="1" x14ac:dyDescent="0.25">
      <c r="B196" s="10"/>
      <c r="C196" s="11"/>
      <c r="D196" s="11"/>
      <c r="E196" s="11"/>
      <c r="F196" s="11"/>
      <c r="G196" s="12"/>
      <c r="H196" s="13"/>
      <c r="I196" s="13"/>
      <c r="J196" s="14"/>
      <c r="K196" s="14"/>
      <c r="L196" s="14"/>
      <c r="M196" s="14"/>
      <c r="N196" s="14"/>
      <c r="O196" s="14"/>
      <c r="P196" s="14"/>
      <c r="Q196" s="14"/>
      <c r="R196" s="14"/>
      <c r="S196" s="14"/>
      <c r="T196" s="14"/>
      <c r="U196" s="15"/>
    </row>
    <row r="197" spans="2:21" s="66" customFormat="1" ht="11.25" customHeight="1" x14ac:dyDescent="0.25">
      <c r="B197" s="35"/>
      <c r="C197" s="104">
        <f>IF($B195&lt;&gt;0,Tabel2[Sæt],)</f>
        <v>5</v>
      </c>
      <c r="D197" s="104" t="str">
        <f>IF($B195&lt;&gt;0,"x",)</f>
        <v>x</v>
      </c>
      <c r="E197" s="105">
        <f>IF($B195&lt;&gt;0,Tabel2[Reps],)</f>
        <v>10</v>
      </c>
      <c r="F197" s="105" t="str">
        <f>IF($B195&lt;&gt;0,"@",)</f>
        <v>@</v>
      </c>
      <c r="G197" s="29" t="s">
        <v>11</v>
      </c>
      <c r="H197" s="20"/>
      <c r="I197" s="27"/>
      <c r="J197" s="103" t="str">
        <f>IF($B195=0,,IF(Tabel2[Sæt]&gt;=1,$J$7,))</f>
        <v>□</v>
      </c>
      <c r="K197" s="103" t="str">
        <f>IF($B195=0,,IF(Tabel2[Sæt]&gt;=2,$J$7,))</f>
        <v>□</v>
      </c>
      <c r="L197" s="103" t="str">
        <f>IF($B195=0,,IF(Tabel2[Sæt]&gt;=3,$J$7,))</f>
        <v>□</v>
      </c>
      <c r="M197" s="103" t="str">
        <f>IF($B195=0,,IF(Tabel2[Sæt]&gt;=4,$J$7,))</f>
        <v>□</v>
      </c>
      <c r="N197" s="103" t="str">
        <f>IF($B195=0,,IF(Tabel2[Sæt]&gt;=5,$J$7,))</f>
        <v>□</v>
      </c>
      <c r="O197" s="103">
        <f>IF($B195=0,,IF(Tabel2[Sæt]&gt;=6,$J$7,))</f>
        <v>0</v>
      </c>
      <c r="P197" s="103">
        <f>IF($B195=0,,IF(Tabel2[Sæt]&gt;=7,$J$7,))</f>
        <v>0</v>
      </c>
      <c r="Q197" s="103">
        <f>IF($B195=0,,IF(Tabel2[Sæt]&gt;=8,$J$7,))</f>
        <v>0</v>
      </c>
      <c r="R197" s="103">
        <f>IF($B195=0,,IF(Tabel2[Sæt]&gt;=9,$J$7,))</f>
        <v>0</v>
      </c>
      <c r="S197" s="103">
        <f>IF($B195=0,,IF(Tabel2[Sæt]&gt;=10,$J$7,))</f>
        <v>0</v>
      </c>
      <c r="T197" s="27"/>
      <c r="U197" s="25"/>
    </row>
    <row r="198" spans="2:21" s="66" customFormat="1" ht="6" customHeight="1" x14ac:dyDescent="0.25">
      <c r="B198" s="28"/>
      <c r="C198" s="4"/>
      <c r="D198" s="4"/>
      <c r="E198" s="4"/>
      <c r="F198" s="4"/>
      <c r="G198" s="4"/>
      <c r="H198" s="4"/>
      <c r="I198" s="4"/>
      <c r="J198" s="4"/>
      <c r="K198" s="4"/>
      <c r="L198" s="4"/>
      <c r="M198" s="4"/>
      <c r="N198" s="4"/>
      <c r="O198" s="4"/>
      <c r="P198" s="4"/>
      <c r="Q198" s="4"/>
      <c r="R198" s="4"/>
      <c r="S198" s="4"/>
      <c r="T198" s="4"/>
      <c r="U198" s="26"/>
    </row>
    <row r="199" spans="2:21" s="66" customFormat="1" ht="11.25" customHeight="1" thickBot="1" x14ac:dyDescent="0.3"/>
    <row r="200" spans="2:21" s="69" customFormat="1" ht="15.75" customHeight="1" thickBot="1" x14ac:dyDescent="0.3">
      <c r="B200" s="119" t="s">
        <v>27</v>
      </c>
      <c r="C200" s="115"/>
      <c r="D200" s="115"/>
      <c r="E200" s="118" t="s">
        <v>76</v>
      </c>
      <c r="F200" s="115" t="str">
        <f>Træningsdage!$C$5</f>
        <v>Onsdag</v>
      </c>
      <c r="G200" s="115"/>
      <c r="H200" s="118" t="s">
        <v>76</v>
      </c>
      <c r="I200" s="116">
        <f>C205*E205+C206*E206+C207*E207+C211*E211+C215*E215+C219*E219</f>
        <v>184</v>
      </c>
      <c r="J200" s="116"/>
      <c r="K200" s="116"/>
      <c r="L200" s="116"/>
      <c r="M200" s="116"/>
      <c r="N200" s="116"/>
      <c r="O200" s="116"/>
      <c r="P200" s="116"/>
      <c r="Q200" s="116"/>
      <c r="R200" s="134"/>
      <c r="S200" s="134"/>
      <c r="T200" s="134"/>
      <c r="U200" s="117">
        <f>C205+C206+C207+C211+C215+C219</f>
        <v>18</v>
      </c>
    </row>
    <row r="201" spans="2:21" s="66" customFormat="1" ht="11.25" customHeight="1" x14ac:dyDescent="0.25">
      <c r="B201" s="6"/>
      <c r="C201" s="7"/>
      <c r="D201" s="7"/>
      <c r="E201" s="7"/>
      <c r="F201" s="7"/>
      <c r="G201" s="8"/>
      <c r="H201" s="9"/>
      <c r="I201" s="9"/>
      <c r="J201" s="6"/>
      <c r="K201" s="6"/>
      <c r="L201" s="6"/>
      <c r="M201" s="6"/>
      <c r="N201" s="6"/>
      <c r="O201" s="6"/>
      <c r="P201" s="6"/>
      <c r="Q201" s="6"/>
      <c r="R201" s="6"/>
      <c r="S201" s="6"/>
      <c r="T201" s="6"/>
      <c r="U201" s="6"/>
    </row>
    <row r="202" spans="2:21" s="66" customFormat="1" ht="12.75" customHeight="1" x14ac:dyDescent="0.25">
      <c r="B202" s="79" t="s">
        <v>12</v>
      </c>
      <c r="C202" s="80"/>
      <c r="D202" s="80"/>
      <c r="E202" s="80"/>
      <c r="F202" s="80"/>
      <c r="G202" s="80"/>
      <c r="H202" s="80"/>
      <c r="I202" s="80"/>
      <c r="J202" s="80"/>
      <c r="K202" s="80"/>
      <c r="L202" s="80"/>
      <c r="M202" s="80"/>
      <c r="N202" s="80"/>
      <c r="O202" s="80"/>
      <c r="P202" s="80"/>
      <c r="Q202" s="80"/>
      <c r="R202" s="80"/>
      <c r="S202" s="80"/>
      <c r="T202" s="80"/>
      <c r="U202" s="81"/>
    </row>
    <row r="203" spans="2:21" s="66" customFormat="1" ht="6" customHeight="1" x14ac:dyDescent="0.25">
      <c r="B203" s="10"/>
      <c r="C203" s="11"/>
      <c r="D203" s="11"/>
      <c r="E203" s="11"/>
      <c r="F203" s="11"/>
      <c r="G203" s="12"/>
      <c r="H203" s="13"/>
      <c r="I203" s="13"/>
      <c r="J203" s="14"/>
      <c r="K203" s="14"/>
      <c r="L203" s="14"/>
      <c r="M203" s="14"/>
      <c r="N203" s="14"/>
      <c r="O203" s="14"/>
      <c r="P203" s="14"/>
      <c r="Q203" s="14"/>
      <c r="R203" s="14"/>
      <c r="S203" s="14"/>
      <c r="T203" s="14"/>
      <c r="U203" s="15"/>
    </row>
    <row r="204" spans="2:21" s="66" customFormat="1" ht="11.25" customHeight="1" x14ac:dyDescent="0.25">
      <c r="B204" s="10"/>
      <c r="C204" s="73" t="s">
        <v>8</v>
      </c>
      <c r="D204" s="74"/>
      <c r="E204" s="74"/>
      <c r="F204" s="74"/>
      <c r="G204" s="74"/>
      <c r="H204" s="75"/>
      <c r="I204" s="13"/>
      <c r="J204" s="27"/>
      <c r="K204" s="14"/>
      <c r="L204" s="16"/>
      <c r="M204" s="14"/>
      <c r="N204" s="14"/>
      <c r="O204" s="14"/>
      <c r="P204" s="14"/>
      <c r="Q204" s="14"/>
      <c r="R204" s="14"/>
      <c r="S204" s="14"/>
      <c r="T204" s="14"/>
      <c r="U204" s="17"/>
    </row>
    <row r="205" spans="2:21" s="66" customFormat="1" ht="11.25" customHeight="1" x14ac:dyDescent="0.25">
      <c r="B205" s="10"/>
      <c r="C205" s="19">
        <f>Tabel27[Første procenttal]</f>
        <v>1</v>
      </c>
      <c r="D205" s="19" t="s">
        <v>6</v>
      </c>
      <c r="E205" s="23">
        <v>5</v>
      </c>
      <c r="F205" s="23" t="s">
        <v>7</v>
      </c>
      <c r="G205" s="108">
        <f>IF(Waves!$C$19="B",Waves!$D$14,Waves!$D$7)</f>
        <v>0.75</v>
      </c>
      <c r="H205" s="109">
        <f>ROUND((G205*Bænkpres)/Afrunding,0)*Afrunding</f>
        <v>0</v>
      </c>
      <c r="I205" s="13"/>
      <c r="J205" s="103" t="str">
        <f>IF('Asstistance Exercises'!$B$40&gt;=1,Settings!$A$4,)</f>
        <v>□</v>
      </c>
      <c r="K205" s="103">
        <f>IF('Asstistance Exercises'!$B$40&gt;=2,$J$7,)</f>
        <v>0</v>
      </c>
      <c r="L205" s="103">
        <f>IF('Asstistance Exercises'!$B$40&gt;=3,$J$7,)</f>
        <v>0</v>
      </c>
      <c r="M205" s="103">
        <f>IF('Asstistance Exercises'!$B$40&gt;=4,$J$7,)</f>
        <v>0</v>
      </c>
      <c r="N205" s="103">
        <f>IF('Asstistance Exercises'!$B$40&gt;=5,$J$7,)</f>
        <v>0</v>
      </c>
      <c r="O205" s="103">
        <f>IF('Asstistance Exercises'!$B$40&gt;=6,$J$7,)</f>
        <v>0</v>
      </c>
      <c r="P205" s="103">
        <f>IF('Asstistance Exercises'!$B$40&gt;=7,$J$7,)</f>
        <v>0</v>
      </c>
      <c r="Q205" s="103">
        <f>IF('Asstistance Exercises'!$B$40&gt;=8,$J$7,)</f>
        <v>0</v>
      </c>
      <c r="R205" s="103">
        <f>IF('Asstistance Exercises'!$B$40&gt;=9,$J$7,)</f>
        <v>0</v>
      </c>
      <c r="S205" s="103">
        <f>IF('Asstistance Exercises'!$B$40&gt;=10,$J$7,)</f>
        <v>0</v>
      </c>
      <c r="T205" s="14"/>
      <c r="U205" s="17"/>
    </row>
    <row r="206" spans="2:21" s="66" customFormat="1" ht="11.25" customHeight="1" x14ac:dyDescent="0.25">
      <c r="B206" s="10"/>
      <c r="C206" s="19">
        <f>Tabel278[Andet procenttal]</f>
        <v>1</v>
      </c>
      <c r="D206" s="19" t="s">
        <v>6</v>
      </c>
      <c r="E206" s="23">
        <v>3</v>
      </c>
      <c r="F206" s="23" t="s">
        <v>7</v>
      </c>
      <c r="G206" s="108">
        <f>IF(Waves!$C$19="B",Waves!$D$15,Waves!$D$8)</f>
        <v>0.85</v>
      </c>
      <c r="H206" s="109">
        <f>ROUND((G206*Bænkpres)/Afrunding,0)*Afrunding</f>
        <v>0</v>
      </c>
      <c r="I206" s="13"/>
      <c r="J206" s="103" t="str">
        <f>IF('Asstistance Exercises'!$B$43&gt;=1,$J$7,)</f>
        <v>□</v>
      </c>
      <c r="K206" s="103">
        <f>IF('Asstistance Exercises'!$B$43&gt;=2,$J$7,)</f>
        <v>0</v>
      </c>
      <c r="L206" s="103">
        <f>IF('Asstistance Exercises'!$B$43&gt;=3,$J$7,)</f>
        <v>0</v>
      </c>
      <c r="M206" s="103">
        <f>IF('Asstistance Exercises'!$B$43&gt;=4,$J$7,)</f>
        <v>0</v>
      </c>
      <c r="N206" s="103">
        <f>IF('Asstistance Exercises'!$B$43&gt;=5,$J$7,)</f>
        <v>0</v>
      </c>
      <c r="O206" s="103">
        <f>IF('Asstistance Exercises'!$B$43&gt;=6,$J$7,)</f>
        <v>0</v>
      </c>
      <c r="P206" s="103">
        <f>IF('Asstistance Exercises'!$B$43&gt;=7,$J$7,)</f>
        <v>0</v>
      </c>
      <c r="Q206" s="103">
        <f>IF('Asstistance Exercises'!$B$43&gt;=8,$J$7,)</f>
        <v>0</v>
      </c>
      <c r="R206" s="103">
        <f>IF('Asstistance Exercises'!$B$43&gt;=9,$J$7,)</f>
        <v>0</v>
      </c>
      <c r="S206" s="103">
        <f>IF('Asstistance Exercises'!$B$43&gt;=10,$J$7,)</f>
        <v>0</v>
      </c>
      <c r="T206" s="14"/>
      <c r="U206" s="17"/>
    </row>
    <row r="207" spans="2:21" s="66" customFormat="1" ht="11.25" customHeight="1" x14ac:dyDescent="0.25">
      <c r="B207" s="10"/>
      <c r="C207" s="19">
        <f>Tabel279[Tredje procenttal]</f>
        <v>1</v>
      </c>
      <c r="D207" s="19" t="s">
        <v>6</v>
      </c>
      <c r="E207" s="110">
        <v>1</v>
      </c>
      <c r="F207" s="23" t="s">
        <v>7</v>
      </c>
      <c r="G207" s="108">
        <f>IF(Waves!$C$19="B",Waves!$D$16,Waves!$D$9)</f>
        <v>0.95</v>
      </c>
      <c r="H207" s="109">
        <f>ROUND((G207*Bænkpres)/Afrunding,0)*Afrunding</f>
        <v>0</v>
      </c>
      <c r="I207" s="13"/>
      <c r="J207" s="103" t="str">
        <f>IF('Asstistance Exercises'!$B$46&gt;=1,$J$7,)</f>
        <v>□</v>
      </c>
      <c r="K207" s="103">
        <f>IF('Asstistance Exercises'!$B$46&gt;=2,$J$7,)</f>
        <v>0</v>
      </c>
      <c r="L207" s="103">
        <f>IF('Asstistance Exercises'!$B$46&gt;=3,$J$7,)</f>
        <v>0</v>
      </c>
      <c r="M207" s="103">
        <f>IF('Asstistance Exercises'!$B$46&gt;=4,$J$7,)</f>
        <v>0</v>
      </c>
      <c r="N207" s="103">
        <f>IF('Asstistance Exercises'!$B$46&gt;=5,$J$7,)</f>
        <v>0</v>
      </c>
      <c r="O207" s="103">
        <f>IF('Asstistance Exercises'!$B$46&gt;=6,$J$7,)</f>
        <v>0</v>
      </c>
      <c r="P207" s="103">
        <f>IF('Asstistance Exercises'!$B$46&gt;=7,$J$7,)</f>
        <v>0</v>
      </c>
      <c r="Q207" s="103">
        <f>IF('Asstistance Exercises'!$B$46&gt;=8,$J$7,)</f>
        <v>0</v>
      </c>
      <c r="R207" s="103">
        <f>IF('Asstistance Exercises'!$B$46&gt;=9,$J$7,)</f>
        <v>0</v>
      </c>
      <c r="S207" s="103">
        <f>IF('Asstistance Exercises'!$B$46&gt;=10,$J$7,)</f>
        <v>0</v>
      </c>
      <c r="T207" s="14"/>
      <c r="U207" s="17"/>
    </row>
    <row r="208" spans="2:21" s="66" customFormat="1" ht="6" customHeight="1" x14ac:dyDescent="0.25">
      <c r="B208" s="10"/>
      <c r="C208" s="65"/>
      <c r="D208" s="65"/>
      <c r="E208" s="65"/>
      <c r="F208" s="65"/>
      <c r="G208" s="65"/>
      <c r="H208" s="65"/>
      <c r="I208" s="65"/>
      <c r="J208" s="65"/>
      <c r="K208" s="65"/>
      <c r="L208" s="65"/>
      <c r="M208" s="65"/>
      <c r="N208" s="65"/>
      <c r="O208" s="14"/>
      <c r="P208" s="14"/>
      <c r="Q208" s="14"/>
      <c r="R208" s="14"/>
      <c r="S208" s="14"/>
      <c r="T208" s="14"/>
      <c r="U208" s="25"/>
    </row>
    <row r="209" spans="2:21" s="66" customFormat="1" ht="12.75" customHeight="1" x14ac:dyDescent="0.25">
      <c r="B209" s="101" t="str">
        <f>'Asstistance Exercises'!B22</f>
        <v>Incline Dumbbell Bænkpres</v>
      </c>
      <c r="C209" s="63"/>
      <c r="D209" s="63"/>
      <c r="E209" s="63"/>
      <c r="F209" s="63"/>
      <c r="G209" s="63"/>
      <c r="H209" s="63"/>
      <c r="I209" s="63"/>
      <c r="J209" s="63"/>
      <c r="K209" s="63"/>
      <c r="L209" s="63"/>
      <c r="M209" s="63"/>
      <c r="N209" s="63"/>
      <c r="O209" s="63"/>
      <c r="P209" s="63"/>
      <c r="Q209" s="63"/>
      <c r="R209" s="63"/>
      <c r="S209" s="63"/>
      <c r="T209" s="63"/>
      <c r="U209" s="64"/>
    </row>
    <row r="210" spans="2:21" s="66" customFormat="1" ht="6" customHeight="1" x14ac:dyDescent="0.25">
      <c r="B210" s="30"/>
      <c r="C210" s="31"/>
      <c r="D210" s="31"/>
      <c r="E210" s="31"/>
      <c r="F210" s="31"/>
      <c r="G210" s="32"/>
      <c r="H210" s="33"/>
      <c r="I210" s="33"/>
      <c r="J210" s="34"/>
      <c r="K210" s="34"/>
      <c r="L210" s="34"/>
      <c r="M210" s="34"/>
      <c r="N210" s="34"/>
      <c r="O210" s="34"/>
      <c r="P210" s="34"/>
      <c r="Q210" s="34"/>
      <c r="R210" s="34"/>
      <c r="S210" s="34"/>
      <c r="T210" s="34"/>
      <c r="U210" s="15"/>
    </row>
    <row r="211" spans="2:21" s="66" customFormat="1" ht="11.25" customHeight="1" x14ac:dyDescent="0.25">
      <c r="B211" s="35"/>
      <c r="C211" s="104">
        <f>IF($B209&lt;&gt;0,Tabel2[Sæt],)</f>
        <v>5</v>
      </c>
      <c r="D211" s="104" t="str">
        <f>IF($B209&lt;&gt;0,"x",)</f>
        <v>x</v>
      </c>
      <c r="E211" s="105">
        <f>IF($B209&lt;&gt;0,Tabel2[Reps],)</f>
        <v>10</v>
      </c>
      <c r="F211" s="105" t="str">
        <f>IF($B209&lt;&gt;0,"@",)</f>
        <v>@</v>
      </c>
      <c r="G211" s="29" t="s">
        <v>11</v>
      </c>
      <c r="H211" s="20"/>
      <c r="I211" s="27"/>
      <c r="J211" s="103" t="str">
        <f>IF($B209=0,,IF(Tabel2[Sæt]&gt;=1,$J$7,))</f>
        <v>□</v>
      </c>
      <c r="K211" s="103" t="str">
        <f>IF($B209=0,,IF(Tabel2[Sæt]&gt;=2,$J$7,))</f>
        <v>□</v>
      </c>
      <c r="L211" s="103" t="str">
        <f>IF($B209=0,,IF(Tabel2[Sæt]&gt;=3,$J$7,))</f>
        <v>□</v>
      </c>
      <c r="M211" s="103" t="str">
        <f>IF($B209=0,,IF(Tabel2[Sæt]&gt;=4,$J$7,))</f>
        <v>□</v>
      </c>
      <c r="N211" s="103" t="str">
        <f>IF($B209=0,,IF(Tabel2[Sæt]&gt;=5,$J$7,))</f>
        <v>□</v>
      </c>
      <c r="O211" s="103">
        <f>IF($B209=0,,IF(Tabel2[Sæt]&gt;=6,$J$7,))</f>
        <v>0</v>
      </c>
      <c r="P211" s="103">
        <f>IF($B209=0,,IF(Tabel2[Sæt]&gt;=7,$J$7,))</f>
        <v>0</v>
      </c>
      <c r="Q211" s="103">
        <f>IF($B209=0,,IF(Tabel2[Sæt]&gt;=8,$J$7,))</f>
        <v>0</v>
      </c>
      <c r="R211" s="103">
        <f>IF($B209=0,,IF(Tabel2[Sæt]&gt;=9,$J$7,))</f>
        <v>0</v>
      </c>
      <c r="S211" s="103">
        <f>IF($B209=0,,IF(Tabel2[Sæt]&gt;=10,$J$7,))</f>
        <v>0</v>
      </c>
      <c r="T211" s="27"/>
      <c r="U211" s="25"/>
    </row>
    <row r="212" spans="2:21" s="66" customFormat="1" ht="6" customHeight="1" x14ac:dyDescent="0.25">
      <c r="B212" s="36"/>
      <c r="C212" s="37"/>
      <c r="D212" s="37"/>
      <c r="E212" s="37"/>
      <c r="F212" s="37"/>
      <c r="G212" s="37"/>
      <c r="H212" s="37"/>
      <c r="I212" s="37"/>
      <c r="J212" s="37"/>
      <c r="K212" s="37"/>
      <c r="L212" s="37"/>
      <c r="M212" s="37"/>
      <c r="N212" s="37"/>
      <c r="O212" s="37"/>
      <c r="P212" s="37"/>
      <c r="Q212" s="37"/>
      <c r="R212" s="37"/>
      <c r="S212" s="37"/>
      <c r="T212" s="37"/>
      <c r="U212" s="38"/>
    </row>
    <row r="213" spans="2:21" s="66" customFormat="1" ht="12.75" customHeight="1" x14ac:dyDescent="0.25">
      <c r="B213" s="101" t="str">
        <f>'Asstistance Exercises'!B23</f>
        <v>One Arm Dumbbell Rows</v>
      </c>
      <c r="C213" s="63"/>
      <c r="D213" s="63"/>
      <c r="E213" s="63"/>
      <c r="F213" s="63"/>
      <c r="G213" s="63"/>
      <c r="H213" s="63"/>
      <c r="I213" s="63"/>
      <c r="J213" s="63"/>
      <c r="K213" s="63"/>
      <c r="L213" s="63"/>
      <c r="M213" s="63"/>
      <c r="N213" s="63"/>
      <c r="O213" s="63"/>
      <c r="P213" s="63"/>
      <c r="Q213" s="63"/>
      <c r="R213" s="63"/>
      <c r="S213" s="63"/>
      <c r="T213" s="63"/>
      <c r="U213" s="64"/>
    </row>
    <row r="214" spans="2:21" s="66" customFormat="1" ht="6" customHeight="1" x14ac:dyDescent="0.25">
      <c r="B214" s="10"/>
      <c r="C214" s="11"/>
      <c r="D214" s="11"/>
      <c r="E214" s="11"/>
      <c r="F214" s="11"/>
      <c r="G214" s="12"/>
      <c r="H214" s="13"/>
      <c r="I214" s="13"/>
      <c r="J214" s="14"/>
      <c r="K214" s="14"/>
      <c r="L214" s="14"/>
      <c r="M214" s="14"/>
      <c r="N214" s="14"/>
      <c r="O214" s="14"/>
      <c r="P214" s="14"/>
      <c r="Q214" s="14"/>
      <c r="R214" s="14"/>
      <c r="S214" s="14"/>
      <c r="T214" s="14"/>
      <c r="U214" s="15"/>
    </row>
    <row r="215" spans="2:21" s="66" customFormat="1" ht="11.25" customHeight="1" x14ac:dyDescent="0.25">
      <c r="B215" s="35"/>
      <c r="C215" s="104">
        <f>IF($B213&lt;&gt;0,Tabel2[Sæt],)</f>
        <v>5</v>
      </c>
      <c r="D215" s="104" t="str">
        <f>IF($B213&lt;&gt;0,"x",)</f>
        <v>x</v>
      </c>
      <c r="E215" s="105">
        <f>IF($B213&lt;&gt;0,Tabel2[Reps],)</f>
        <v>10</v>
      </c>
      <c r="F215" s="105" t="str">
        <f>IF($B213&lt;&gt;0,"@",)</f>
        <v>@</v>
      </c>
      <c r="G215" s="29" t="s">
        <v>11</v>
      </c>
      <c r="H215" s="20"/>
      <c r="I215" s="27"/>
      <c r="J215" s="103" t="str">
        <f>IF($B213=0,,IF(Tabel2[Sæt]&gt;=1,$J$7,))</f>
        <v>□</v>
      </c>
      <c r="K215" s="103" t="str">
        <f>IF($B213=0,,IF(Tabel2[Sæt]&gt;=2,$J$7,))</f>
        <v>□</v>
      </c>
      <c r="L215" s="103" t="str">
        <f>IF($B213=0,,IF(Tabel2[Sæt]&gt;=3,$J$7,))</f>
        <v>□</v>
      </c>
      <c r="M215" s="103" t="str">
        <f>IF($B213=0,,IF(Tabel2[Sæt]&gt;=4,$J$7,))</f>
        <v>□</v>
      </c>
      <c r="N215" s="103" t="str">
        <f>IF($B213=0,,IF(Tabel2[Sæt]&gt;=5,$J$7,))</f>
        <v>□</v>
      </c>
      <c r="O215" s="103">
        <f>IF($B213=0,,IF(Tabel2[Sæt]&gt;=6,$J$7,))</f>
        <v>0</v>
      </c>
      <c r="P215" s="103">
        <f>IF($B213=0,,IF(Tabel2[Sæt]&gt;=7,$J$7,))</f>
        <v>0</v>
      </c>
      <c r="Q215" s="103">
        <f>IF($B213=0,,IF(Tabel2[Sæt]&gt;=8,$J$7,))</f>
        <v>0</v>
      </c>
      <c r="R215" s="103">
        <f>IF($B213=0,,IF(Tabel2[Sæt]&gt;=9,$J$7,))</f>
        <v>0</v>
      </c>
      <c r="S215" s="103">
        <f>IF($B213=0,,IF(Tabel2[Sæt]&gt;=10,$J$7,))</f>
        <v>0</v>
      </c>
      <c r="T215" s="27"/>
      <c r="U215" s="25"/>
    </row>
    <row r="216" spans="2:21" s="66" customFormat="1" ht="6" customHeight="1" x14ac:dyDescent="0.25">
      <c r="B216" s="28"/>
      <c r="C216" s="4"/>
      <c r="D216" s="104"/>
      <c r="E216" s="4"/>
      <c r="F216" s="4"/>
      <c r="G216" s="4"/>
      <c r="H216" s="4"/>
      <c r="I216" s="4"/>
      <c r="J216" s="4"/>
      <c r="K216" s="4"/>
      <c r="L216" s="4"/>
      <c r="M216" s="4"/>
      <c r="N216" s="4"/>
      <c r="O216" s="4"/>
      <c r="P216" s="4"/>
      <c r="Q216" s="4"/>
      <c r="R216" s="4"/>
      <c r="S216" s="4"/>
      <c r="T216" s="4"/>
      <c r="U216" s="26"/>
    </row>
    <row r="217" spans="2:21" s="66" customFormat="1" ht="12.75" customHeight="1" x14ac:dyDescent="0.25">
      <c r="B217" s="101" t="str">
        <f>'Asstistance Exercises'!B24</f>
        <v>Dips</v>
      </c>
      <c r="C217" s="63"/>
      <c r="D217" s="63"/>
      <c r="E217" s="63"/>
      <c r="F217" s="63"/>
      <c r="G217" s="63"/>
      <c r="H217" s="63"/>
      <c r="I217" s="63"/>
      <c r="J217" s="63"/>
      <c r="K217" s="63"/>
      <c r="L217" s="63"/>
      <c r="M217" s="63"/>
      <c r="N217" s="63"/>
      <c r="O217" s="63"/>
      <c r="P217" s="63"/>
      <c r="Q217" s="63"/>
      <c r="R217" s="63"/>
      <c r="S217" s="63"/>
      <c r="T217" s="63"/>
      <c r="U217" s="64"/>
    </row>
    <row r="218" spans="2:21" s="66" customFormat="1" ht="6" customHeight="1" x14ac:dyDescent="0.25">
      <c r="B218" s="10"/>
      <c r="C218" s="11"/>
      <c r="D218" s="11"/>
      <c r="E218" s="11"/>
      <c r="F218" s="11"/>
      <c r="G218" s="12"/>
      <c r="H218" s="13"/>
      <c r="I218" s="13"/>
      <c r="J218" s="14"/>
      <c r="K218" s="14"/>
      <c r="L218" s="14"/>
      <c r="M218" s="14"/>
      <c r="N218" s="14"/>
      <c r="O218" s="14"/>
      <c r="P218" s="14"/>
      <c r="Q218" s="14"/>
      <c r="R218" s="14"/>
      <c r="S218" s="14"/>
      <c r="T218" s="14"/>
      <c r="U218" s="15"/>
    </row>
    <row r="219" spans="2:21" s="66" customFormat="1" ht="11.25" customHeight="1" x14ac:dyDescent="0.25">
      <c r="B219" s="35"/>
      <c r="C219" s="104">
        <f>IF($B217&lt;&gt;0,'Asstistance Exercises'!$B$10,)</f>
        <v>5</v>
      </c>
      <c r="D219" s="104" t="str">
        <f>IF($B217&lt;&gt;0,"x",)</f>
        <v>x</v>
      </c>
      <c r="E219" s="105">
        <f>IF($B217&lt;&gt;0,Reps_alt,)</f>
        <v>15</v>
      </c>
      <c r="F219" s="105" t="str">
        <f>IF($B217&lt;&gt;0,"@",)</f>
        <v>@</v>
      </c>
      <c r="G219" s="29" t="s">
        <v>11</v>
      </c>
      <c r="H219" s="20"/>
      <c r="I219" s="27"/>
      <c r="J219" s="103" t="str">
        <f>IF($B217=0,,IF('Asstistance Exercises'!$B$10&gt;=1,$J$7,))</f>
        <v>□</v>
      </c>
      <c r="K219" s="103" t="str">
        <f>IF($B217=0,,IF('Asstistance Exercises'!$B$10&gt;=2,$J$7,))</f>
        <v>□</v>
      </c>
      <c r="L219" s="103" t="str">
        <f>IF($B217=0,,IF('Asstistance Exercises'!$B$10&gt;=3,$J$7,))</f>
        <v>□</v>
      </c>
      <c r="M219" s="103" t="str">
        <f>IF($B217=0,,IF('Asstistance Exercises'!$B$10&gt;=4,$J$7,))</f>
        <v>□</v>
      </c>
      <c r="N219" s="103" t="str">
        <f>IF($B217=0,,IF('Asstistance Exercises'!$B$10&gt;=5,$J$7,))</f>
        <v>□</v>
      </c>
      <c r="O219" s="103">
        <f>IF($B217=0,,IF('Asstistance Exercises'!$B$10&gt;=6,$J$7,))</f>
        <v>0</v>
      </c>
      <c r="P219" s="103">
        <f>IF($B217=0,,IF('Asstistance Exercises'!$B$10&gt;=7,$J$7,))</f>
        <v>0</v>
      </c>
      <c r="Q219" s="103">
        <f>IF($B217=0,,IF('Asstistance Exercises'!$B$10&gt;=8,$J$7,))</f>
        <v>0</v>
      </c>
      <c r="R219" s="103">
        <f>IF($B217=0,,IF('Asstistance Exercises'!$B$10&gt;=9,$J$7,))</f>
        <v>0</v>
      </c>
      <c r="S219" s="103">
        <f>IF($B217=0,,IF('Asstistance Exercises'!$B$10&gt;=10,$J$7,))</f>
        <v>0</v>
      </c>
      <c r="T219" s="27"/>
      <c r="U219" s="25"/>
    </row>
    <row r="220" spans="2:21" s="66" customFormat="1" ht="6" customHeight="1" x14ac:dyDescent="0.25">
      <c r="B220" s="28"/>
      <c r="C220" s="4"/>
      <c r="D220" s="4"/>
      <c r="E220" s="4"/>
      <c r="F220" s="4"/>
      <c r="G220" s="4"/>
      <c r="H220" s="4"/>
      <c r="I220" s="4"/>
      <c r="J220" s="4"/>
      <c r="K220" s="4"/>
      <c r="L220" s="4"/>
      <c r="M220" s="4"/>
      <c r="N220" s="4"/>
      <c r="O220" s="4"/>
      <c r="P220" s="4"/>
      <c r="Q220" s="4"/>
      <c r="R220" s="4"/>
      <c r="S220" s="4"/>
      <c r="T220" s="4"/>
      <c r="U220" s="26"/>
    </row>
    <row r="221" spans="2:21" s="66" customFormat="1" ht="11.25" customHeight="1" thickBot="1" x14ac:dyDescent="0.3"/>
    <row r="222" spans="2:21" s="69" customFormat="1" ht="15.75" customHeight="1" thickBot="1" x14ac:dyDescent="0.3">
      <c r="B222" s="119" t="s">
        <v>27</v>
      </c>
      <c r="C222" s="115"/>
      <c r="D222" s="115"/>
      <c r="E222" s="118" t="s">
        <v>76</v>
      </c>
      <c r="F222" s="115" t="str">
        <f>Træningsdage!$C$6</f>
        <v>Fredag</v>
      </c>
      <c r="G222" s="115"/>
      <c r="H222" s="118" t="s">
        <v>76</v>
      </c>
      <c r="I222" s="116">
        <f>C227*E227+C228*E228+C229*E229+C233*E233+C237*E237+C241*E241</f>
        <v>184</v>
      </c>
      <c r="J222" s="116"/>
      <c r="K222" s="116"/>
      <c r="L222" s="116"/>
      <c r="M222" s="116"/>
      <c r="N222" s="116"/>
      <c r="O222" s="116"/>
      <c r="P222" s="116"/>
      <c r="Q222" s="116"/>
      <c r="R222" s="134"/>
      <c r="S222" s="134"/>
      <c r="T222" s="134"/>
      <c r="U222" s="117">
        <f>C227+C228+C229+C233+C237+C241</f>
        <v>18</v>
      </c>
    </row>
    <row r="223" spans="2:21" s="66" customFormat="1" ht="11.25" customHeight="1" x14ac:dyDescent="0.25">
      <c r="B223" s="6"/>
      <c r="C223" s="7"/>
      <c r="D223" s="7"/>
      <c r="E223" s="7"/>
      <c r="F223" s="7"/>
      <c r="G223" s="8"/>
      <c r="H223" s="9"/>
      <c r="I223" s="9"/>
      <c r="J223" s="6"/>
      <c r="K223" s="6"/>
      <c r="L223" s="6"/>
      <c r="M223" s="6"/>
      <c r="N223" s="6"/>
      <c r="O223" s="6"/>
      <c r="P223" s="6"/>
      <c r="Q223" s="6"/>
      <c r="R223" s="6"/>
      <c r="S223" s="6"/>
      <c r="T223" s="6"/>
      <c r="U223" s="6"/>
    </row>
    <row r="224" spans="2:21" s="66" customFormat="1" ht="12.75" customHeight="1" x14ac:dyDescent="0.25">
      <c r="B224" s="79" t="s">
        <v>1</v>
      </c>
      <c r="C224" s="80"/>
      <c r="D224" s="80"/>
      <c r="E224" s="80"/>
      <c r="F224" s="80"/>
      <c r="G224" s="80"/>
      <c r="H224" s="80"/>
      <c r="I224" s="80"/>
      <c r="J224" s="80"/>
      <c r="K224" s="80"/>
      <c r="L224" s="80"/>
      <c r="M224" s="80"/>
      <c r="N224" s="80"/>
      <c r="O224" s="80"/>
      <c r="P224" s="80"/>
      <c r="Q224" s="80"/>
      <c r="R224" s="80"/>
      <c r="S224" s="80"/>
      <c r="T224" s="80"/>
      <c r="U224" s="81"/>
    </row>
    <row r="225" spans="2:25" s="66" customFormat="1" ht="6" customHeight="1" x14ac:dyDescent="0.25">
      <c r="B225" s="10"/>
      <c r="C225" s="11"/>
      <c r="D225" s="11"/>
      <c r="E225" s="11"/>
      <c r="F225" s="11"/>
      <c r="G225" s="12"/>
      <c r="H225" s="13"/>
      <c r="I225" s="13"/>
      <c r="J225" s="14"/>
      <c r="K225" s="14"/>
      <c r="L225" s="14"/>
      <c r="M225" s="14"/>
      <c r="N225" s="14"/>
      <c r="O225" s="14"/>
      <c r="P225" s="14"/>
      <c r="Q225" s="14"/>
      <c r="R225" s="14"/>
      <c r="S225" s="14"/>
      <c r="T225" s="14"/>
      <c r="U225" s="15"/>
    </row>
    <row r="226" spans="2:25" s="66" customFormat="1" ht="11.25" customHeight="1" x14ac:dyDescent="0.25">
      <c r="B226" s="10"/>
      <c r="C226" s="73" t="s">
        <v>8</v>
      </c>
      <c r="D226" s="74"/>
      <c r="E226" s="74"/>
      <c r="F226" s="74"/>
      <c r="G226" s="74"/>
      <c r="H226" s="75"/>
      <c r="I226" s="13"/>
      <c r="J226" s="27"/>
      <c r="K226" s="14"/>
      <c r="L226" s="16"/>
      <c r="M226" s="14"/>
      <c r="N226" s="14"/>
      <c r="O226" s="14"/>
      <c r="P226" s="14"/>
      <c r="Q226" s="14"/>
      <c r="R226" s="14"/>
      <c r="S226" s="14"/>
      <c r="T226" s="14"/>
      <c r="U226" s="17"/>
    </row>
    <row r="227" spans="2:25" s="66" customFormat="1" ht="11.25" customHeight="1" x14ac:dyDescent="0.25">
      <c r="B227" s="10"/>
      <c r="C227" s="19">
        <f>Tabel27[Første procenttal]</f>
        <v>1</v>
      </c>
      <c r="D227" s="19" t="s">
        <v>6</v>
      </c>
      <c r="E227" s="23">
        <v>5</v>
      </c>
      <c r="F227" s="23" t="s">
        <v>7</v>
      </c>
      <c r="G227" s="108">
        <f>IF(Waves!$C$19="B",Waves!$D$14,Waves!$D$7)</f>
        <v>0.75</v>
      </c>
      <c r="H227" s="109">
        <f>ROUND((G227*Dødløft)/Afrunding,0)*Afrunding</f>
        <v>0</v>
      </c>
      <c r="I227" s="13"/>
      <c r="J227" s="103" t="str">
        <f>IF('Asstistance Exercises'!$B$40&gt;=1,Settings!$A$4,)</f>
        <v>□</v>
      </c>
      <c r="K227" s="103">
        <f>IF('Asstistance Exercises'!$B$40&gt;=2,$J$7,)</f>
        <v>0</v>
      </c>
      <c r="L227" s="103">
        <f>IF('Asstistance Exercises'!$B$40&gt;=3,$J$7,)</f>
        <v>0</v>
      </c>
      <c r="M227" s="103">
        <f>IF('Asstistance Exercises'!$B$40&gt;=4,$J$7,)</f>
        <v>0</v>
      </c>
      <c r="N227" s="103">
        <f>IF('Asstistance Exercises'!$B$40&gt;=5,$J$7,)</f>
        <v>0</v>
      </c>
      <c r="O227" s="103">
        <f>IF('Asstistance Exercises'!$B$40&gt;=6,$J$7,)</f>
        <v>0</v>
      </c>
      <c r="P227" s="103">
        <f>IF('Asstistance Exercises'!$B$40&gt;=7,$J$7,)</f>
        <v>0</v>
      </c>
      <c r="Q227" s="103">
        <f>IF('Asstistance Exercises'!$B$40&gt;=8,$J$7,)</f>
        <v>0</v>
      </c>
      <c r="R227" s="103">
        <f>IF('Asstistance Exercises'!$B$40&gt;=9,$J$7,)</f>
        <v>0</v>
      </c>
      <c r="S227" s="103">
        <f>IF('Asstistance Exercises'!$B$40&gt;=10,$J$7,)</f>
        <v>0</v>
      </c>
      <c r="T227" s="14"/>
      <c r="U227" s="17"/>
    </row>
    <row r="228" spans="2:25" s="66" customFormat="1" ht="11.25" customHeight="1" x14ac:dyDescent="0.25">
      <c r="B228" s="10"/>
      <c r="C228" s="19">
        <f>Tabel278[Andet procenttal]</f>
        <v>1</v>
      </c>
      <c r="D228" s="19" t="s">
        <v>6</v>
      </c>
      <c r="E228" s="23">
        <v>3</v>
      </c>
      <c r="F228" s="23" t="s">
        <v>7</v>
      </c>
      <c r="G228" s="108">
        <f>IF(Waves!$C$19="B",Waves!$D$15,Waves!$D$8)</f>
        <v>0.85</v>
      </c>
      <c r="H228" s="109">
        <f>ROUND((G228*Dødløft)/Afrunding,0)*Afrunding</f>
        <v>0</v>
      </c>
      <c r="I228" s="13"/>
      <c r="J228" s="103" t="str">
        <f>IF('Asstistance Exercises'!$B$43&gt;=1,$J$7,)</f>
        <v>□</v>
      </c>
      <c r="K228" s="103">
        <f>IF('Asstistance Exercises'!$B$43&gt;=2,$J$7,)</f>
        <v>0</v>
      </c>
      <c r="L228" s="103">
        <f>IF('Asstistance Exercises'!$B$43&gt;=3,$J$7,)</f>
        <v>0</v>
      </c>
      <c r="M228" s="103">
        <f>IF('Asstistance Exercises'!$B$43&gt;=4,$J$7,)</f>
        <v>0</v>
      </c>
      <c r="N228" s="103">
        <f>IF('Asstistance Exercises'!$B$43&gt;=5,$J$7,)</f>
        <v>0</v>
      </c>
      <c r="O228" s="103">
        <f>IF('Asstistance Exercises'!$B$43&gt;=6,$J$7,)</f>
        <v>0</v>
      </c>
      <c r="P228" s="103">
        <f>IF('Asstistance Exercises'!$B$43&gt;=7,$J$7,)</f>
        <v>0</v>
      </c>
      <c r="Q228" s="103">
        <f>IF('Asstistance Exercises'!$B$43&gt;=8,$J$7,)</f>
        <v>0</v>
      </c>
      <c r="R228" s="103">
        <f>IF('Asstistance Exercises'!$B$43&gt;=9,$J$7,)</f>
        <v>0</v>
      </c>
      <c r="S228" s="103">
        <f>IF('Asstistance Exercises'!$B$43&gt;=10,$J$7,)</f>
        <v>0</v>
      </c>
      <c r="T228" s="14"/>
      <c r="U228" s="17"/>
    </row>
    <row r="229" spans="2:25" s="66" customFormat="1" ht="11.25" customHeight="1" x14ac:dyDescent="0.25">
      <c r="B229" s="10"/>
      <c r="C229" s="19">
        <f>Tabel279[Tredje procenttal]</f>
        <v>1</v>
      </c>
      <c r="D229" s="19" t="s">
        <v>6</v>
      </c>
      <c r="E229" s="110">
        <v>1</v>
      </c>
      <c r="F229" s="23" t="s">
        <v>7</v>
      </c>
      <c r="G229" s="108">
        <f>IF(Waves!$C$19="B",Waves!$D$16,Waves!$D$9)</f>
        <v>0.95</v>
      </c>
      <c r="H229" s="109">
        <f>ROUND((G229*Dødløft)/Afrunding,0)*Afrunding</f>
        <v>0</v>
      </c>
      <c r="I229" s="13"/>
      <c r="J229" s="103" t="str">
        <f>IF('Asstistance Exercises'!$B$46&gt;=1,$J$7,)</f>
        <v>□</v>
      </c>
      <c r="K229" s="103">
        <f>IF('Asstistance Exercises'!$B$46&gt;=2,$J$7,)</f>
        <v>0</v>
      </c>
      <c r="L229" s="103">
        <f>IF('Asstistance Exercises'!$B$46&gt;=3,$J$7,)</f>
        <v>0</v>
      </c>
      <c r="M229" s="103">
        <f>IF('Asstistance Exercises'!$B$46&gt;=4,$J$7,)</f>
        <v>0</v>
      </c>
      <c r="N229" s="103">
        <f>IF('Asstistance Exercises'!$B$46&gt;=5,$J$7,)</f>
        <v>0</v>
      </c>
      <c r="O229" s="103">
        <f>IF('Asstistance Exercises'!$B$46&gt;=6,$J$7,)</f>
        <v>0</v>
      </c>
      <c r="P229" s="103">
        <f>IF('Asstistance Exercises'!$B$46&gt;=7,$J$7,)</f>
        <v>0</v>
      </c>
      <c r="Q229" s="103">
        <f>IF('Asstistance Exercises'!$B$46&gt;=8,$J$7,)</f>
        <v>0</v>
      </c>
      <c r="R229" s="103">
        <f>IF('Asstistance Exercises'!$B$46&gt;=9,$J$7,)</f>
        <v>0</v>
      </c>
      <c r="S229" s="103">
        <f>IF('Asstistance Exercises'!$B$46&gt;=10,$J$7,)</f>
        <v>0</v>
      </c>
      <c r="T229" s="14"/>
      <c r="U229" s="17"/>
    </row>
    <row r="230" spans="2:25" s="66" customFormat="1" ht="6" customHeight="1" x14ac:dyDescent="0.25">
      <c r="B230" s="10"/>
      <c r="C230" s="65"/>
      <c r="D230" s="65"/>
      <c r="E230" s="65"/>
      <c r="F230" s="65"/>
      <c r="G230" s="65"/>
      <c r="H230" s="65"/>
      <c r="I230" s="65"/>
      <c r="J230" s="65"/>
      <c r="K230" s="65"/>
      <c r="L230" s="65"/>
      <c r="M230" s="65"/>
      <c r="N230" s="65"/>
      <c r="O230" s="14"/>
      <c r="P230" s="14"/>
      <c r="Q230" s="14"/>
      <c r="R230" s="14"/>
      <c r="S230" s="14"/>
      <c r="T230" s="14"/>
      <c r="U230" s="25"/>
    </row>
    <row r="231" spans="2:25" s="66" customFormat="1" ht="12.75" customHeight="1" x14ac:dyDescent="0.25">
      <c r="B231" s="101" t="str">
        <f>'Asstistance Exercises'!B27</f>
        <v>Dumbbell Curls</v>
      </c>
      <c r="C231" s="63"/>
      <c r="D231" s="63"/>
      <c r="E231" s="63"/>
      <c r="F231" s="63"/>
      <c r="G231" s="63"/>
      <c r="H231" s="63"/>
      <c r="I231" s="63"/>
      <c r="J231" s="63"/>
      <c r="K231" s="63"/>
      <c r="L231" s="63"/>
      <c r="M231" s="63"/>
      <c r="N231" s="63"/>
      <c r="O231" s="63"/>
      <c r="P231" s="63"/>
      <c r="Q231" s="63"/>
      <c r="R231" s="63"/>
      <c r="S231" s="63"/>
      <c r="T231" s="63"/>
      <c r="U231" s="64"/>
    </row>
    <row r="232" spans="2:25" s="66" customFormat="1" ht="6" customHeight="1" x14ac:dyDescent="0.25">
      <c r="B232" s="30"/>
      <c r="C232" s="31"/>
      <c r="D232" s="31"/>
      <c r="E232" s="31"/>
      <c r="F232" s="31"/>
      <c r="G232" s="32"/>
      <c r="H232" s="33"/>
      <c r="I232" s="33"/>
      <c r="J232" s="34"/>
      <c r="K232" s="34"/>
      <c r="L232" s="34"/>
      <c r="M232" s="34"/>
      <c r="N232" s="34"/>
      <c r="O232" s="34"/>
      <c r="P232" s="34"/>
      <c r="Q232" s="34"/>
      <c r="R232" s="34"/>
      <c r="S232" s="34"/>
      <c r="T232" s="34"/>
      <c r="U232" s="15"/>
    </row>
    <row r="233" spans="2:25" s="66" customFormat="1" ht="11.25" customHeight="1" x14ac:dyDescent="0.25">
      <c r="B233" s="35"/>
      <c r="C233" s="104">
        <f>IF($B231&lt;&gt;0,Tabel2[Sæt],)</f>
        <v>5</v>
      </c>
      <c r="D233" s="104" t="str">
        <f>IF($B231&lt;&gt;0,"x",)</f>
        <v>x</v>
      </c>
      <c r="E233" s="105">
        <f>IF($B231&lt;&gt;0,Tabel2[Reps],)</f>
        <v>10</v>
      </c>
      <c r="F233" s="105" t="str">
        <f>IF($B231&lt;&gt;0,"@",)</f>
        <v>@</v>
      </c>
      <c r="G233" s="29" t="s">
        <v>11</v>
      </c>
      <c r="H233" s="20"/>
      <c r="I233" s="27"/>
      <c r="J233" s="103" t="str">
        <f>IF($B231=0,,IF(Tabel2[Sæt]&gt;=1,$J$7,))</f>
        <v>□</v>
      </c>
      <c r="K233" s="103" t="str">
        <f>IF($B231=0,,IF(Tabel2[Sæt]&gt;=2,$J$7,))</f>
        <v>□</v>
      </c>
      <c r="L233" s="103" t="str">
        <f>IF($B231=0,,IF(Tabel2[Sæt]&gt;=3,$J$7,))</f>
        <v>□</v>
      </c>
      <c r="M233" s="103" t="str">
        <f>IF($B231=0,,IF(Tabel2[Sæt]&gt;=4,$J$7,))</f>
        <v>□</v>
      </c>
      <c r="N233" s="103" t="str">
        <f>IF($B231=0,,IF(Tabel2[Sæt]&gt;=5,$J$7,))</f>
        <v>□</v>
      </c>
      <c r="O233" s="103">
        <f>IF($B231=0,,IF(Tabel2[Sæt]&gt;=6,$J$7,))</f>
        <v>0</v>
      </c>
      <c r="P233" s="103">
        <f>IF($B231=0,,IF(Tabel2[Sæt]&gt;=7,$J$7,))</f>
        <v>0</v>
      </c>
      <c r="Q233" s="103">
        <f>IF($B231=0,,IF(Tabel2[Sæt]&gt;=8,$J$7,))</f>
        <v>0</v>
      </c>
      <c r="R233" s="103">
        <f>IF($B231=0,,IF(Tabel2[Sæt]&gt;=9,$J$7,))</f>
        <v>0</v>
      </c>
      <c r="S233" s="103">
        <f>IF($B231=0,,IF(Tabel2[Sæt]&gt;=10,$J$7,))</f>
        <v>0</v>
      </c>
      <c r="T233" s="27"/>
      <c r="U233" s="25"/>
    </row>
    <row r="234" spans="2:25" s="66" customFormat="1" ht="6" customHeight="1" x14ac:dyDescent="0.25">
      <c r="B234" s="36"/>
      <c r="C234" s="37"/>
      <c r="D234" s="37"/>
      <c r="E234" s="37"/>
      <c r="F234" s="37"/>
      <c r="G234" s="37"/>
      <c r="H234" s="37"/>
      <c r="I234" s="37"/>
      <c r="J234" s="37"/>
      <c r="K234" s="37"/>
      <c r="L234" s="37"/>
      <c r="M234" s="37"/>
      <c r="N234" s="37"/>
      <c r="O234" s="37"/>
      <c r="P234" s="37"/>
      <c r="Q234" s="37"/>
      <c r="R234" s="37"/>
      <c r="S234" s="37"/>
      <c r="T234" s="37"/>
      <c r="U234" s="38"/>
    </row>
    <row r="235" spans="2:25" s="66" customFormat="1" ht="12.75" customHeight="1" x14ac:dyDescent="0.25">
      <c r="B235" s="101" t="str">
        <f>'Asstistance Exercises'!B28</f>
        <v>Hanging Leg Raises</v>
      </c>
      <c r="C235" s="63"/>
      <c r="D235" s="63"/>
      <c r="E235" s="63"/>
      <c r="F235" s="63"/>
      <c r="G235" s="63"/>
      <c r="H235" s="63"/>
      <c r="I235" s="63"/>
      <c r="J235" s="63"/>
      <c r="K235" s="63"/>
      <c r="L235" s="63"/>
      <c r="M235" s="63"/>
      <c r="N235" s="63"/>
      <c r="O235" s="63"/>
      <c r="P235" s="63"/>
      <c r="Q235" s="63"/>
      <c r="R235" s="63"/>
      <c r="S235" s="63"/>
      <c r="T235" s="63"/>
      <c r="U235" s="64"/>
    </row>
    <row r="236" spans="2:25" s="66" customFormat="1" ht="6" customHeight="1" x14ac:dyDescent="0.25">
      <c r="B236" s="10"/>
      <c r="C236" s="11"/>
      <c r="D236" s="11"/>
      <c r="E236" s="11"/>
      <c r="F236" s="11"/>
      <c r="G236" s="12"/>
      <c r="H236" s="13"/>
      <c r="I236" s="13"/>
      <c r="J236" s="14"/>
      <c r="K236" s="14"/>
      <c r="L236" s="14"/>
      <c r="M236" s="14"/>
      <c r="N236" s="14"/>
      <c r="O236" s="14"/>
      <c r="P236" s="14"/>
      <c r="Q236" s="14"/>
      <c r="R236" s="14"/>
      <c r="S236" s="14"/>
      <c r="T236" s="14"/>
      <c r="U236" s="15"/>
      <c r="Y236" s="57"/>
    </row>
    <row r="237" spans="2:25" s="66" customFormat="1" ht="11.25" customHeight="1" x14ac:dyDescent="0.25">
      <c r="B237" s="35"/>
      <c r="C237" s="104">
        <f>IF($B235&lt;&gt;0,'Asstistance Exercises'!$B$10,)</f>
        <v>5</v>
      </c>
      <c r="D237" s="104" t="str">
        <f>IF($B235&lt;&gt;0,"x",)</f>
        <v>x</v>
      </c>
      <c r="E237" s="105">
        <f>IF($B235&lt;&gt;0,Reps_alt,)</f>
        <v>15</v>
      </c>
      <c r="F237" s="105" t="str">
        <f>IF($B235&lt;&gt;0,"@",)</f>
        <v>@</v>
      </c>
      <c r="G237" s="29" t="s">
        <v>11</v>
      </c>
      <c r="H237" s="20"/>
      <c r="I237" s="27"/>
      <c r="J237" s="103" t="str">
        <f>IF($B235=0,,IF('Asstistance Exercises'!$B$10&gt;=1,$J$7,))</f>
        <v>□</v>
      </c>
      <c r="K237" s="103" t="str">
        <f>IF($B235=0,,IF('Asstistance Exercises'!$B$10&gt;=2,$J$7,))</f>
        <v>□</v>
      </c>
      <c r="L237" s="103" t="str">
        <f>IF($B235=0,,IF('Asstistance Exercises'!$B$10&gt;=3,$J$7,))</f>
        <v>□</v>
      </c>
      <c r="M237" s="103" t="str">
        <f>IF($B235=0,,IF('Asstistance Exercises'!$B$10&gt;=4,$J$7,))</f>
        <v>□</v>
      </c>
      <c r="N237" s="103" t="str">
        <f>IF($B235=0,,IF('Asstistance Exercises'!$B$10&gt;=5,$J$7,))</f>
        <v>□</v>
      </c>
      <c r="O237" s="103">
        <f>IF($B235=0,,IF('Asstistance Exercises'!$B$10&gt;=6,$J$7,))</f>
        <v>0</v>
      </c>
      <c r="P237" s="103">
        <f>IF($B235=0,,IF('Asstistance Exercises'!$B$10&gt;=7,$J$7,))</f>
        <v>0</v>
      </c>
      <c r="Q237" s="103">
        <f>IF($B235=0,,IF('Asstistance Exercises'!$B$10&gt;=8,$J$7,))</f>
        <v>0</v>
      </c>
      <c r="R237" s="103">
        <f>IF($B235=0,,IF('Asstistance Exercises'!$B$10&gt;=9,$J$7,))</f>
        <v>0</v>
      </c>
      <c r="S237" s="103">
        <f>IF($B235=0,,IF('Asstistance Exercises'!$B$10&gt;=10,$J$7,))</f>
        <v>0</v>
      </c>
      <c r="T237" s="27"/>
      <c r="U237" s="25"/>
    </row>
    <row r="238" spans="2:25" s="66" customFormat="1" ht="6" customHeight="1" x14ac:dyDescent="0.25">
      <c r="B238" s="28"/>
      <c r="C238" s="4"/>
      <c r="D238" s="4"/>
      <c r="E238" s="4"/>
      <c r="F238" s="4"/>
      <c r="G238" s="4"/>
      <c r="H238" s="4"/>
      <c r="I238" s="4"/>
      <c r="J238" s="4"/>
      <c r="K238" s="4"/>
      <c r="L238" s="4"/>
      <c r="M238" s="4"/>
      <c r="N238" s="4"/>
      <c r="O238" s="4"/>
      <c r="P238" s="4"/>
      <c r="Q238" s="4"/>
      <c r="R238" s="4"/>
      <c r="S238" s="4"/>
      <c r="T238" s="4"/>
      <c r="U238" s="26"/>
    </row>
    <row r="239" spans="2:25" s="66" customFormat="1" ht="12.75" customHeight="1" x14ac:dyDescent="0.25">
      <c r="B239" s="101" t="str">
        <f>'Asstistance Exercises'!B29</f>
        <v>Dumbbell Shrugs</v>
      </c>
      <c r="C239" s="63"/>
      <c r="D239" s="63"/>
      <c r="E239" s="63"/>
      <c r="F239" s="63"/>
      <c r="G239" s="63"/>
      <c r="H239" s="63"/>
      <c r="I239" s="63"/>
      <c r="J239" s="63"/>
      <c r="K239" s="63"/>
      <c r="L239" s="63"/>
      <c r="M239" s="63"/>
      <c r="N239" s="63"/>
      <c r="O239" s="63"/>
      <c r="P239" s="63"/>
      <c r="Q239" s="63"/>
      <c r="R239" s="63"/>
      <c r="S239" s="63"/>
      <c r="T239" s="63"/>
      <c r="U239" s="64"/>
    </row>
    <row r="240" spans="2:25" s="66" customFormat="1" ht="6" customHeight="1" x14ac:dyDescent="0.25">
      <c r="B240" s="30"/>
      <c r="C240" s="31"/>
      <c r="D240" s="31"/>
      <c r="E240" s="31"/>
      <c r="F240" s="31"/>
      <c r="G240" s="32"/>
      <c r="H240" s="33"/>
      <c r="I240" s="33"/>
      <c r="J240" s="34"/>
      <c r="K240" s="34"/>
      <c r="L240" s="34"/>
      <c r="M240" s="34"/>
      <c r="N240" s="34"/>
      <c r="O240" s="34"/>
      <c r="P240" s="34"/>
      <c r="Q240" s="34"/>
      <c r="R240" s="34"/>
      <c r="S240" s="34"/>
      <c r="T240" s="34"/>
      <c r="U240" s="15"/>
    </row>
    <row r="241" spans="2:21" s="66" customFormat="1" ht="11.25" customHeight="1" x14ac:dyDescent="0.25">
      <c r="B241" s="35"/>
      <c r="C241" s="104">
        <f>IF($B239&lt;&gt;0,Tabel2[Sæt],)</f>
        <v>5</v>
      </c>
      <c r="D241" s="104" t="str">
        <f>IF($B239&lt;&gt;0,"x",)</f>
        <v>x</v>
      </c>
      <c r="E241" s="105">
        <f>IF($B239&lt;&gt;0,Tabel2[Reps],)</f>
        <v>10</v>
      </c>
      <c r="F241" s="105" t="str">
        <f>IF($B239&lt;&gt;0,"@",)</f>
        <v>@</v>
      </c>
      <c r="G241" s="29" t="s">
        <v>11</v>
      </c>
      <c r="H241" s="20"/>
      <c r="I241" s="27"/>
      <c r="J241" s="103" t="str">
        <f>IF($B239=0,,IF(Tabel2[Sæt]&gt;=1,$J$7,))</f>
        <v>□</v>
      </c>
      <c r="K241" s="103" t="str">
        <f>IF($B239=0,,IF(Tabel2[Sæt]&gt;=2,$J$7,))</f>
        <v>□</v>
      </c>
      <c r="L241" s="103" t="str">
        <f>IF($B239=0,,IF(Tabel2[Sæt]&gt;=3,$J$7,))</f>
        <v>□</v>
      </c>
      <c r="M241" s="103" t="str">
        <f>IF($B239=0,,IF(Tabel2[Sæt]&gt;=4,$J$7,))</f>
        <v>□</v>
      </c>
      <c r="N241" s="103" t="str">
        <f>IF($B239=0,,IF(Tabel2[Sæt]&gt;=5,$J$7,))</f>
        <v>□</v>
      </c>
      <c r="O241" s="103">
        <f>IF($B239=0,,IF(Tabel2[Sæt]&gt;=6,$J$7,))</f>
        <v>0</v>
      </c>
      <c r="P241" s="103">
        <f>IF($B239=0,,IF(Tabel2[Sæt]&gt;=7,$J$7,))</f>
        <v>0</v>
      </c>
      <c r="Q241" s="103">
        <f>IF($B239=0,,IF(Tabel2[Sæt]&gt;=8,$J$7,))</f>
        <v>0</v>
      </c>
      <c r="R241" s="103">
        <f>IF($B239=0,,IF(Tabel2[Sæt]&gt;=9,$J$7,))</f>
        <v>0</v>
      </c>
      <c r="S241" s="103">
        <f>IF($B239=0,,IF(Tabel2[Sæt]&gt;=10,$J$7,))</f>
        <v>0</v>
      </c>
      <c r="T241" s="27"/>
      <c r="U241" s="25"/>
    </row>
    <row r="242" spans="2:21" s="66" customFormat="1" ht="6" customHeight="1" x14ac:dyDescent="0.25">
      <c r="B242" s="28"/>
      <c r="C242" s="4"/>
      <c r="D242" s="4"/>
      <c r="E242" s="4"/>
      <c r="F242" s="37"/>
      <c r="G242" s="4"/>
      <c r="H242" s="4"/>
      <c r="I242" s="4"/>
      <c r="J242" s="4"/>
      <c r="K242" s="4"/>
      <c r="L242" s="4"/>
      <c r="M242" s="4"/>
      <c r="N242" s="4"/>
      <c r="O242" s="4"/>
      <c r="P242" s="4"/>
      <c r="Q242" s="4"/>
      <c r="R242" s="4"/>
      <c r="S242" s="4"/>
      <c r="T242" s="4"/>
      <c r="U242" s="26"/>
    </row>
    <row r="243" spans="2:21" s="66" customFormat="1" ht="11.25" customHeight="1" thickBot="1" x14ac:dyDescent="0.3"/>
    <row r="244" spans="2:21" s="69" customFormat="1" ht="15.75" customHeight="1" thickBot="1" x14ac:dyDescent="0.3">
      <c r="B244" s="119" t="s">
        <v>27</v>
      </c>
      <c r="C244" s="115"/>
      <c r="D244" s="115"/>
      <c r="E244" s="118" t="s">
        <v>76</v>
      </c>
      <c r="F244" s="115" t="str">
        <f>Træningsdage!$C$7</f>
        <v>Søndag</v>
      </c>
      <c r="G244" s="115"/>
      <c r="H244" s="118" t="s">
        <v>76</v>
      </c>
      <c r="I244" s="116">
        <f>C249*E249+C250*E250+C251*E251+C255*E255+C259*E259+C263*E263</f>
        <v>109</v>
      </c>
      <c r="J244" s="116"/>
      <c r="K244" s="116"/>
      <c r="L244" s="116"/>
      <c r="M244" s="116"/>
      <c r="N244" s="116"/>
      <c r="O244" s="116"/>
      <c r="P244" s="116"/>
      <c r="Q244" s="116"/>
      <c r="R244" s="134"/>
      <c r="S244" s="134"/>
      <c r="T244" s="134"/>
      <c r="U244" s="117">
        <f>C249+C250+C251+C255+C259+C263</f>
        <v>13</v>
      </c>
    </row>
    <row r="245" spans="2:21" s="66" customFormat="1" ht="11.25" customHeight="1" x14ac:dyDescent="0.25">
      <c r="B245" s="6"/>
      <c r="C245" s="7"/>
      <c r="D245" s="7"/>
      <c r="E245" s="7"/>
      <c r="F245" s="7"/>
      <c r="G245" s="8"/>
      <c r="H245" s="9"/>
      <c r="I245" s="9"/>
      <c r="J245" s="6"/>
      <c r="K245" s="6"/>
      <c r="L245" s="6"/>
      <c r="M245" s="6"/>
      <c r="N245" s="6"/>
      <c r="O245" s="6"/>
      <c r="P245" s="6"/>
      <c r="Q245" s="6"/>
      <c r="R245" s="6"/>
      <c r="S245" s="6"/>
      <c r="T245" s="6"/>
      <c r="U245" s="6"/>
    </row>
    <row r="246" spans="2:21" s="66" customFormat="1" ht="12.75" customHeight="1" x14ac:dyDescent="0.25">
      <c r="B246" s="79" t="s">
        <v>2</v>
      </c>
      <c r="C246" s="80"/>
      <c r="D246" s="80"/>
      <c r="E246" s="80"/>
      <c r="F246" s="80"/>
      <c r="G246" s="80"/>
      <c r="H246" s="80"/>
      <c r="I246" s="80"/>
      <c r="J246" s="80"/>
      <c r="K246" s="80"/>
      <c r="L246" s="80"/>
      <c r="M246" s="80"/>
      <c r="N246" s="80"/>
      <c r="O246" s="80"/>
      <c r="P246" s="80"/>
      <c r="Q246" s="80"/>
      <c r="R246" s="80"/>
      <c r="S246" s="80"/>
      <c r="T246" s="80"/>
      <c r="U246" s="81"/>
    </row>
    <row r="247" spans="2:21" s="66" customFormat="1" ht="6" customHeight="1" x14ac:dyDescent="0.25">
      <c r="B247" s="10"/>
      <c r="C247" s="11"/>
      <c r="D247" s="11"/>
      <c r="E247" s="11"/>
      <c r="F247" s="11"/>
      <c r="G247" s="12"/>
      <c r="H247" s="13"/>
      <c r="I247" s="13"/>
      <c r="J247" s="14"/>
      <c r="K247" s="14"/>
      <c r="L247" s="14"/>
      <c r="M247" s="14"/>
      <c r="N247" s="14"/>
      <c r="O247" s="14"/>
      <c r="P247" s="14"/>
      <c r="Q247" s="14"/>
      <c r="R247" s="14"/>
      <c r="S247" s="14"/>
      <c r="T247" s="14"/>
      <c r="U247" s="15"/>
    </row>
    <row r="248" spans="2:21" s="66" customFormat="1" ht="11.25" customHeight="1" x14ac:dyDescent="0.25">
      <c r="B248" s="10"/>
      <c r="C248" s="73" t="s">
        <v>8</v>
      </c>
      <c r="D248" s="74"/>
      <c r="E248" s="74"/>
      <c r="F248" s="74"/>
      <c r="G248" s="74"/>
      <c r="H248" s="75"/>
      <c r="I248" s="13"/>
      <c r="J248" s="27"/>
      <c r="K248" s="14"/>
      <c r="L248" s="16"/>
      <c r="M248" s="14"/>
      <c r="N248" s="14"/>
      <c r="O248" s="14"/>
      <c r="P248" s="14"/>
      <c r="Q248" s="14"/>
      <c r="R248" s="14"/>
      <c r="S248" s="14"/>
      <c r="T248" s="14"/>
      <c r="U248" s="17"/>
    </row>
    <row r="249" spans="2:21" s="66" customFormat="1" ht="11.25" customHeight="1" x14ac:dyDescent="0.25">
      <c r="B249" s="10"/>
      <c r="C249" s="19">
        <f>Tabel27[Første procenttal]</f>
        <v>1</v>
      </c>
      <c r="D249" s="19" t="s">
        <v>6</v>
      </c>
      <c r="E249" s="23">
        <v>5</v>
      </c>
      <c r="F249" s="23" t="s">
        <v>7</v>
      </c>
      <c r="G249" s="108">
        <f>IF(Waves!$C$19="B",Waves!$D$14,Waves!$D$7)</f>
        <v>0.75</v>
      </c>
      <c r="H249" s="109">
        <f>ROUND((G249*OHP)/Afrunding,0)*Afrunding</f>
        <v>0</v>
      </c>
      <c r="I249" s="13"/>
      <c r="J249" s="103" t="str">
        <f>IF('Asstistance Exercises'!$B$40&gt;=1,Settings!$A$4,)</f>
        <v>□</v>
      </c>
      <c r="K249" s="103">
        <f>IF('Asstistance Exercises'!$B$40&gt;=2,$J$7,)</f>
        <v>0</v>
      </c>
      <c r="L249" s="103">
        <f>IF('Asstistance Exercises'!$B$40&gt;=3,$J$7,)</f>
        <v>0</v>
      </c>
      <c r="M249" s="103">
        <f>IF('Asstistance Exercises'!$B$40&gt;=4,$J$7,)</f>
        <v>0</v>
      </c>
      <c r="N249" s="103">
        <f>IF('Asstistance Exercises'!$B$40&gt;=5,$J$7,)</f>
        <v>0</v>
      </c>
      <c r="O249" s="103">
        <f>IF('Asstistance Exercises'!$B$40&gt;=6,$J$7,)</f>
        <v>0</v>
      </c>
      <c r="P249" s="103">
        <f>IF('Asstistance Exercises'!$B$40&gt;=7,$J$7,)</f>
        <v>0</v>
      </c>
      <c r="Q249" s="103">
        <f>IF('Asstistance Exercises'!$B$40&gt;=8,$J$7,)</f>
        <v>0</v>
      </c>
      <c r="R249" s="103">
        <f>IF('Asstistance Exercises'!$B$40&gt;=9,$J$7,)</f>
        <v>0</v>
      </c>
      <c r="S249" s="103">
        <f>IF('Asstistance Exercises'!$B$40&gt;=10,$J$7,)</f>
        <v>0</v>
      </c>
      <c r="T249" s="14"/>
      <c r="U249" s="17"/>
    </row>
    <row r="250" spans="2:21" s="66" customFormat="1" ht="11.25" customHeight="1" x14ac:dyDescent="0.25">
      <c r="B250" s="10"/>
      <c r="C250" s="19">
        <f>Tabel278[Andet procenttal]</f>
        <v>1</v>
      </c>
      <c r="D250" s="19" t="s">
        <v>6</v>
      </c>
      <c r="E250" s="23">
        <v>3</v>
      </c>
      <c r="F250" s="23" t="s">
        <v>7</v>
      </c>
      <c r="G250" s="108">
        <f>IF(Waves!$C$19="B",Waves!$D$15,Waves!$D$8)</f>
        <v>0.85</v>
      </c>
      <c r="H250" s="109">
        <f>ROUND((G250*OHP)/Afrunding,0)*Afrunding</f>
        <v>0</v>
      </c>
      <c r="I250" s="13"/>
      <c r="J250" s="103" t="str">
        <f>IF('Asstistance Exercises'!$B$43&gt;=1,$J$7,)</f>
        <v>□</v>
      </c>
      <c r="K250" s="103">
        <f>IF('Asstistance Exercises'!$B$43&gt;=2,$J$7,)</f>
        <v>0</v>
      </c>
      <c r="L250" s="103">
        <f>IF('Asstistance Exercises'!$B$43&gt;=3,$J$7,)</f>
        <v>0</v>
      </c>
      <c r="M250" s="103">
        <f>IF('Asstistance Exercises'!$B$43&gt;=4,$J$7,)</f>
        <v>0</v>
      </c>
      <c r="N250" s="103">
        <f>IF('Asstistance Exercises'!$B$43&gt;=5,$J$7,)</f>
        <v>0</v>
      </c>
      <c r="O250" s="103">
        <f>IF('Asstistance Exercises'!$B$43&gt;=6,$J$7,)</f>
        <v>0</v>
      </c>
      <c r="P250" s="103">
        <f>IF('Asstistance Exercises'!$B$43&gt;=7,$J$7,)</f>
        <v>0</v>
      </c>
      <c r="Q250" s="103">
        <f>IF('Asstistance Exercises'!$B$43&gt;=8,$J$7,)</f>
        <v>0</v>
      </c>
      <c r="R250" s="103">
        <f>IF('Asstistance Exercises'!$B$43&gt;=9,$J$7,)</f>
        <v>0</v>
      </c>
      <c r="S250" s="103">
        <f>IF('Asstistance Exercises'!$B$43&gt;=10,$J$7,)</f>
        <v>0</v>
      </c>
      <c r="T250" s="14"/>
      <c r="U250" s="17"/>
    </row>
    <row r="251" spans="2:21" s="66" customFormat="1" ht="11.25" customHeight="1" x14ac:dyDescent="0.25">
      <c r="B251" s="10"/>
      <c r="C251" s="19">
        <f>Tabel279[Tredje procenttal]</f>
        <v>1</v>
      </c>
      <c r="D251" s="19" t="s">
        <v>6</v>
      </c>
      <c r="E251" s="110">
        <v>1</v>
      </c>
      <c r="F251" s="23" t="s">
        <v>7</v>
      </c>
      <c r="G251" s="108">
        <f>IF(Waves!$C$19="B",Waves!$D$16,Waves!$D$9)</f>
        <v>0.95</v>
      </c>
      <c r="H251" s="109">
        <f>ROUND((G251*OHP)/Afrunding,0)*Afrunding</f>
        <v>0</v>
      </c>
      <c r="I251" s="13"/>
      <c r="J251" s="103" t="str">
        <f>IF('Asstistance Exercises'!$B$46&gt;=1,$J$7,)</f>
        <v>□</v>
      </c>
      <c r="K251" s="103">
        <f>IF('Asstistance Exercises'!$B$46&gt;=2,$J$7,)</f>
        <v>0</v>
      </c>
      <c r="L251" s="103">
        <f>IF('Asstistance Exercises'!$B$46&gt;=3,$J$7,)</f>
        <v>0</v>
      </c>
      <c r="M251" s="103">
        <f>IF('Asstistance Exercises'!$B$46&gt;=4,$J$7,)</f>
        <v>0</v>
      </c>
      <c r="N251" s="103">
        <f>IF('Asstistance Exercises'!$B$46&gt;=5,$J$7,)</f>
        <v>0</v>
      </c>
      <c r="O251" s="103">
        <f>IF('Asstistance Exercises'!$B$46&gt;=6,$J$7,)</f>
        <v>0</v>
      </c>
      <c r="P251" s="103">
        <f>IF('Asstistance Exercises'!$B$46&gt;=7,$J$7,)</f>
        <v>0</v>
      </c>
      <c r="Q251" s="103">
        <f>IF('Asstistance Exercises'!$B$46&gt;=8,$J$7,)</f>
        <v>0</v>
      </c>
      <c r="R251" s="103">
        <f>IF('Asstistance Exercises'!$B$46&gt;=9,$J$7,)</f>
        <v>0</v>
      </c>
      <c r="S251" s="103">
        <f>IF('Asstistance Exercises'!$B$46&gt;=10,$J$7,)</f>
        <v>0</v>
      </c>
      <c r="T251" s="14"/>
      <c r="U251" s="17"/>
    </row>
    <row r="252" spans="2:21" s="66" customFormat="1" ht="6" customHeight="1" x14ac:dyDescent="0.25">
      <c r="B252" s="10"/>
      <c r="C252" s="65"/>
      <c r="D252" s="65"/>
      <c r="E252" s="65"/>
      <c r="F252" s="65"/>
      <c r="G252" s="65"/>
      <c r="H252" s="65"/>
      <c r="I252" s="65"/>
      <c r="J252" s="65"/>
      <c r="K252" s="65"/>
      <c r="L252" s="65"/>
      <c r="M252" s="65"/>
      <c r="N252" s="65"/>
      <c r="O252" s="14"/>
      <c r="P252" s="14"/>
      <c r="Q252" s="14"/>
      <c r="R252" s="14"/>
      <c r="S252" s="14"/>
      <c r="T252" s="14"/>
      <c r="U252" s="25"/>
    </row>
    <row r="253" spans="2:21" s="66" customFormat="1" ht="12.75" customHeight="1" x14ac:dyDescent="0.25">
      <c r="B253" s="101" t="str">
        <f>'Asstistance Exercises'!B32</f>
        <v>French Press</v>
      </c>
      <c r="C253" s="63"/>
      <c r="D253" s="63"/>
      <c r="E253" s="63"/>
      <c r="F253" s="63"/>
      <c r="G253" s="63"/>
      <c r="H253" s="63"/>
      <c r="I253" s="63"/>
      <c r="J253" s="63"/>
      <c r="K253" s="63"/>
      <c r="L253" s="63"/>
      <c r="M253" s="63"/>
      <c r="N253" s="63"/>
      <c r="O253" s="63"/>
      <c r="P253" s="63"/>
      <c r="Q253" s="63"/>
      <c r="R253" s="63"/>
      <c r="S253" s="63"/>
      <c r="T253" s="63"/>
      <c r="U253" s="64"/>
    </row>
    <row r="254" spans="2:21" s="66" customFormat="1" ht="6" customHeight="1" x14ac:dyDescent="0.25">
      <c r="B254" s="30"/>
      <c r="C254" s="31"/>
      <c r="D254" s="31"/>
      <c r="E254" s="31"/>
      <c r="F254" s="31"/>
      <c r="G254" s="32"/>
      <c r="H254" s="33"/>
      <c r="I254" s="33"/>
      <c r="J254" s="34"/>
      <c r="K254" s="34"/>
      <c r="L254" s="34"/>
      <c r="M254" s="34"/>
      <c r="N254" s="34"/>
      <c r="O254" s="34"/>
      <c r="P254" s="34"/>
      <c r="Q254" s="34"/>
      <c r="R254" s="34"/>
      <c r="S254" s="34"/>
      <c r="T254" s="34"/>
      <c r="U254" s="15"/>
    </row>
    <row r="255" spans="2:21" s="66" customFormat="1" ht="11.25" customHeight="1" x14ac:dyDescent="0.25">
      <c r="B255" s="35"/>
      <c r="C255" s="104">
        <f>IF($B253&lt;&gt;0,Tabel2[Sæt],)</f>
        <v>5</v>
      </c>
      <c r="D255" s="104" t="str">
        <f>IF($B253&lt;&gt;0,"x",)</f>
        <v>x</v>
      </c>
      <c r="E255" s="105">
        <f>IF($B253&lt;&gt;0,Tabel2[Reps],)</f>
        <v>10</v>
      </c>
      <c r="F255" s="105" t="str">
        <f>IF($B253&lt;&gt;0,"@",)</f>
        <v>@</v>
      </c>
      <c r="G255" s="29" t="s">
        <v>11</v>
      </c>
      <c r="H255" s="20"/>
      <c r="I255" s="27"/>
      <c r="J255" s="103" t="str">
        <f>IF($B253=0,,IF(Tabel2[Sæt]&gt;=1,$J$7,))</f>
        <v>□</v>
      </c>
      <c r="K255" s="103" t="str">
        <f>IF($B253=0,,IF(Tabel2[Sæt]&gt;=2,$J$7,))</f>
        <v>□</v>
      </c>
      <c r="L255" s="103" t="str">
        <f>IF($B253=0,,IF(Tabel2[Sæt]&gt;=3,$J$7,))</f>
        <v>□</v>
      </c>
      <c r="M255" s="103" t="str">
        <f>IF($B253=0,,IF(Tabel2[Sæt]&gt;=4,$J$7,))</f>
        <v>□</v>
      </c>
      <c r="N255" s="103" t="str">
        <f>IF($B253=0,,IF(Tabel2[Sæt]&gt;=5,$J$7,))</f>
        <v>□</v>
      </c>
      <c r="O255" s="103">
        <f>IF($B253=0,,IF(Tabel2[Sæt]&gt;=6,$J$7,))</f>
        <v>0</v>
      </c>
      <c r="P255" s="103">
        <f>IF($B253=0,,IF(Tabel2[Sæt]&gt;=7,$J$7,))</f>
        <v>0</v>
      </c>
      <c r="Q255" s="103">
        <f>IF($B253=0,,IF(Tabel2[Sæt]&gt;=8,$J$7,))</f>
        <v>0</v>
      </c>
      <c r="R255" s="103">
        <f>IF($B253=0,,IF(Tabel2[Sæt]&gt;=9,$J$7,))</f>
        <v>0</v>
      </c>
      <c r="S255" s="103">
        <f>IF($B253=0,,IF(Tabel2[Sæt]&gt;=10,$J$7,))</f>
        <v>0</v>
      </c>
      <c r="T255" s="27"/>
      <c r="U255" s="25"/>
    </row>
    <row r="256" spans="2:21" s="66" customFormat="1" ht="6" customHeight="1" x14ac:dyDescent="0.25">
      <c r="B256" s="36"/>
      <c r="C256" s="37"/>
      <c r="D256" s="37"/>
      <c r="E256" s="37"/>
      <c r="F256" s="37"/>
      <c r="G256" s="37"/>
      <c r="H256" s="37"/>
      <c r="I256" s="37"/>
      <c r="J256" s="37"/>
      <c r="K256" s="37"/>
      <c r="L256" s="37"/>
      <c r="M256" s="37"/>
      <c r="N256" s="37"/>
      <c r="O256" s="37"/>
      <c r="P256" s="37"/>
      <c r="Q256" s="37"/>
      <c r="R256" s="37"/>
      <c r="S256" s="37"/>
      <c r="T256" s="37"/>
      <c r="U256" s="38"/>
    </row>
    <row r="257" spans="2:21" s="66" customFormat="1" ht="12.75" customHeight="1" x14ac:dyDescent="0.25">
      <c r="B257" s="101" t="str">
        <f>'Asstistance Exercises'!B33</f>
        <v>Chin-ups → Close Grip Lat Pulldowns</v>
      </c>
      <c r="C257" s="63"/>
      <c r="D257" s="63"/>
      <c r="E257" s="63"/>
      <c r="F257" s="63"/>
      <c r="G257" s="63"/>
      <c r="H257" s="63"/>
      <c r="I257" s="63"/>
      <c r="J257" s="63"/>
      <c r="K257" s="63"/>
      <c r="L257" s="63"/>
      <c r="M257" s="63"/>
      <c r="N257" s="63"/>
      <c r="O257" s="63"/>
      <c r="P257" s="63"/>
      <c r="Q257" s="63"/>
      <c r="R257" s="63"/>
      <c r="S257" s="63"/>
      <c r="T257" s="63"/>
      <c r="U257" s="64"/>
    </row>
    <row r="258" spans="2:21" s="66" customFormat="1" ht="6" customHeight="1" x14ac:dyDescent="0.25">
      <c r="B258" s="10"/>
      <c r="C258" s="11"/>
      <c r="D258" s="11"/>
      <c r="E258" s="11"/>
      <c r="F258" s="11"/>
      <c r="G258" s="12"/>
      <c r="H258" s="13"/>
      <c r="I258" s="13"/>
      <c r="J258" s="14"/>
      <c r="K258" s="14"/>
      <c r="L258" s="14"/>
      <c r="M258" s="14"/>
      <c r="N258" s="14"/>
      <c r="O258" s="14"/>
      <c r="P258" s="14"/>
      <c r="Q258" s="14"/>
      <c r="R258" s="14"/>
      <c r="S258" s="14"/>
      <c r="T258" s="14"/>
      <c r="U258" s="15"/>
    </row>
    <row r="259" spans="2:21" s="66" customFormat="1" ht="11.25" customHeight="1" x14ac:dyDescent="0.25">
      <c r="B259" s="35"/>
      <c r="C259" s="104">
        <f>IF($B257&lt;&gt;0,Tabel2[Sæt],)</f>
        <v>5</v>
      </c>
      <c r="D259" s="104" t="str">
        <f>IF($B257&lt;&gt;0,"x",)</f>
        <v>x</v>
      </c>
      <c r="E259" s="105">
        <f>IF($B257&lt;&gt;0,Tabel2[Reps],)</f>
        <v>10</v>
      </c>
      <c r="F259" s="105" t="str">
        <f>IF($B257&lt;&gt;0,"@",)</f>
        <v>@</v>
      </c>
      <c r="G259" s="29" t="s">
        <v>11</v>
      </c>
      <c r="H259" s="20"/>
      <c r="I259" s="27"/>
      <c r="J259" s="103" t="str">
        <f>IF($B257=0,,IF(Tabel2[Sæt]&gt;=1,$J$7,))</f>
        <v>□</v>
      </c>
      <c r="K259" s="103" t="str">
        <f>IF($B257=0,,IF(Tabel2[Sæt]&gt;=2,$J$7,))</f>
        <v>□</v>
      </c>
      <c r="L259" s="103" t="str">
        <f>IF($B257=0,,IF(Tabel2[Sæt]&gt;=3,$J$7,))</f>
        <v>□</v>
      </c>
      <c r="M259" s="103" t="str">
        <f>IF($B257=0,,IF(Tabel2[Sæt]&gt;=4,$J$7,))</f>
        <v>□</v>
      </c>
      <c r="N259" s="103" t="str">
        <f>IF($B257=0,,IF(Tabel2[Sæt]&gt;=5,$J$7,))</f>
        <v>□</v>
      </c>
      <c r="O259" s="103">
        <f>IF($B257=0,,IF(Tabel2[Sæt]&gt;=6,$J$7,))</f>
        <v>0</v>
      </c>
      <c r="P259" s="103">
        <f>IF($B257=0,,IF(Tabel2[Sæt]&gt;=7,$J$7,))</f>
        <v>0</v>
      </c>
      <c r="Q259" s="103">
        <f>IF($B257=0,,IF(Tabel2[Sæt]&gt;=8,$J$7,))</f>
        <v>0</v>
      </c>
      <c r="R259" s="103">
        <f>IF($B257=0,,IF(Tabel2[Sæt]&gt;=9,$J$7,))</f>
        <v>0</v>
      </c>
      <c r="S259" s="103">
        <f>IF($B257=0,,IF(Tabel2[Sæt]&gt;=10,$J$7,))</f>
        <v>0</v>
      </c>
      <c r="T259" s="27"/>
      <c r="U259" s="25"/>
    </row>
    <row r="260" spans="2:21" s="66" customFormat="1" ht="6" customHeight="1" x14ac:dyDescent="0.25">
      <c r="B260" s="28"/>
      <c r="C260" s="4"/>
      <c r="D260" s="4"/>
      <c r="E260" s="4"/>
      <c r="F260" s="4"/>
      <c r="G260" s="4"/>
      <c r="H260" s="4"/>
      <c r="I260" s="4"/>
      <c r="J260" s="4"/>
      <c r="K260" s="4"/>
      <c r="L260" s="4"/>
      <c r="M260" s="4"/>
      <c r="N260" s="4"/>
      <c r="O260" s="4"/>
      <c r="P260" s="4"/>
      <c r="Q260" s="4"/>
      <c r="R260" s="4"/>
      <c r="S260" s="4"/>
      <c r="T260" s="4"/>
      <c r="U260" s="26"/>
    </row>
    <row r="261" spans="2:21" s="66" customFormat="1" ht="11.25" customHeight="1" x14ac:dyDescent="0.25">
      <c r="B261" s="101">
        <f>'Asstistance Exercises'!B34</f>
        <v>0</v>
      </c>
      <c r="C261" s="63"/>
      <c r="D261" s="63"/>
      <c r="E261" s="63"/>
      <c r="F261" s="63"/>
      <c r="G261" s="63"/>
      <c r="H261" s="63"/>
      <c r="I261" s="63"/>
      <c r="J261" s="63"/>
      <c r="K261" s="63"/>
      <c r="L261" s="63"/>
      <c r="M261" s="63"/>
      <c r="N261" s="63"/>
      <c r="O261" s="63"/>
      <c r="P261" s="63"/>
      <c r="Q261" s="63"/>
      <c r="R261" s="63"/>
      <c r="S261" s="63"/>
      <c r="T261" s="63"/>
      <c r="U261" s="64"/>
    </row>
    <row r="262" spans="2:21" s="66" customFormat="1" ht="6" customHeight="1" x14ac:dyDescent="0.25">
      <c r="B262" s="10"/>
      <c r="C262" s="11"/>
      <c r="D262" s="11"/>
      <c r="E262" s="11"/>
      <c r="F262" s="11"/>
      <c r="G262" s="12"/>
      <c r="H262" s="13"/>
      <c r="I262" s="13"/>
      <c r="J262" s="14"/>
      <c r="K262" s="14"/>
      <c r="L262" s="14"/>
      <c r="M262" s="14"/>
      <c r="N262" s="14"/>
      <c r="O262" s="14"/>
      <c r="P262" s="14"/>
      <c r="Q262" s="14"/>
      <c r="R262" s="14"/>
      <c r="S262" s="14"/>
      <c r="T262" s="14"/>
      <c r="U262" s="15"/>
    </row>
    <row r="263" spans="2:21" s="66" customFormat="1" ht="11.25" customHeight="1" x14ac:dyDescent="0.25">
      <c r="B263" s="35"/>
      <c r="C263" s="104">
        <f>IF($B261&lt;&gt;0,Tabel2[Sæt],)</f>
        <v>0</v>
      </c>
      <c r="D263" s="104">
        <f>IF($B261&lt;&gt;0,"x",)</f>
        <v>0</v>
      </c>
      <c r="E263" s="105">
        <f>IF($B261&lt;&gt;0,Tabel2[Reps],)</f>
        <v>0</v>
      </c>
      <c r="F263" s="105">
        <f>IF($B261&lt;&gt;0,"@",)</f>
        <v>0</v>
      </c>
      <c r="G263" s="29" t="s">
        <v>11</v>
      </c>
      <c r="H263" s="20"/>
      <c r="I263" s="27"/>
      <c r="J263" s="103">
        <f>IF($B261=0,,IF(Tabel2[Sæt]&gt;=1,$J$7,))</f>
        <v>0</v>
      </c>
      <c r="K263" s="103">
        <f>IF($B261=0,,IF(Tabel2[Sæt]&gt;=2,$J$7,))</f>
        <v>0</v>
      </c>
      <c r="L263" s="103">
        <f>IF($B261=0,,IF(Tabel2[Sæt]&gt;=3,$J$7,))</f>
        <v>0</v>
      </c>
      <c r="M263" s="103">
        <f>IF($B261=0,,IF(Tabel2[Sæt]&gt;=4,$J$7,))</f>
        <v>0</v>
      </c>
      <c r="N263" s="103">
        <f>IF($B261=0,,IF(Tabel2[Sæt]&gt;=5,$J$7,))</f>
        <v>0</v>
      </c>
      <c r="O263" s="103">
        <f>IF($B261=0,,IF(Tabel2[Sæt]&gt;=6,$J$7,))</f>
        <v>0</v>
      </c>
      <c r="P263" s="103">
        <f>IF($B261=0,,IF(Tabel2[Sæt]&gt;=7,$J$7,))</f>
        <v>0</v>
      </c>
      <c r="Q263" s="103">
        <f>IF($B261=0,,IF(Tabel2[Sæt]&gt;=8,$J$7,))</f>
        <v>0</v>
      </c>
      <c r="R263" s="103">
        <f>IF($B261=0,,IF(Tabel2[Sæt]&gt;=9,$J$7,))</f>
        <v>0</v>
      </c>
      <c r="S263" s="103">
        <f>IF($B261=0,,IF(Tabel2[Sæt]&gt;=10,$J$7,))</f>
        <v>0</v>
      </c>
      <c r="T263" s="27"/>
      <c r="U263" s="25"/>
    </row>
    <row r="264" spans="2:21" s="66" customFormat="1" ht="6" customHeight="1" x14ac:dyDescent="0.25">
      <c r="B264" s="28"/>
      <c r="C264" s="4"/>
      <c r="D264" s="4"/>
      <c r="E264" s="4"/>
      <c r="F264" s="4"/>
      <c r="G264" s="4"/>
      <c r="H264" s="4"/>
      <c r="I264" s="4"/>
      <c r="J264" s="4"/>
      <c r="K264" s="4"/>
      <c r="L264" s="4"/>
      <c r="M264" s="4"/>
      <c r="N264" s="4"/>
      <c r="O264" s="4"/>
      <c r="P264" s="4"/>
      <c r="Q264" s="4"/>
      <c r="R264" s="4"/>
      <c r="S264" s="4"/>
      <c r="T264" s="4"/>
      <c r="U264" s="26"/>
    </row>
    <row r="265" spans="2:21" s="66" customFormat="1" ht="11.25" customHeight="1" thickBot="1" x14ac:dyDescent="0.3"/>
    <row r="266" spans="2:21" s="69" customFormat="1" ht="15" customHeight="1" thickBot="1" x14ac:dyDescent="0.3">
      <c r="B266" s="119" t="s">
        <v>28</v>
      </c>
      <c r="C266" s="115"/>
      <c r="D266" s="115"/>
      <c r="E266" s="118" t="s">
        <v>76</v>
      </c>
      <c r="F266" s="115" t="str">
        <f>Træningsdage!$C$4</f>
        <v>Mandag</v>
      </c>
      <c r="G266" s="115"/>
      <c r="H266" s="118" t="s">
        <v>76</v>
      </c>
      <c r="I266" s="116">
        <f>C271*E271+C272*E272+C273*E273+C277*E277+C281*E281+C285*E285</f>
        <v>165</v>
      </c>
      <c r="J266" s="116"/>
      <c r="K266" s="116"/>
      <c r="L266" s="116"/>
      <c r="M266" s="116"/>
      <c r="N266" s="116"/>
      <c r="O266" s="116"/>
      <c r="P266" s="116"/>
      <c r="Q266" s="116"/>
      <c r="R266" s="134"/>
      <c r="S266" s="134"/>
      <c r="T266" s="134"/>
      <c r="U266" s="117">
        <f>C271+C272+C273+C277+C281+C285</f>
        <v>18</v>
      </c>
    </row>
    <row r="267" spans="2:21" s="66" customFormat="1" ht="11.25" customHeight="1" x14ac:dyDescent="0.25">
      <c r="B267" s="6"/>
      <c r="C267" s="7"/>
      <c r="D267" s="7"/>
      <c r="E267" s="7"/>
      <c r="F267" s="7"/>
      <c r="G267" s="8"/>
      <c r="H267" s="9"/>
      <c r="I267" s="9"/>
      <c r="J267" s="6"/>
      <c r="K267" s="6"/>
      <c r="L267" s="6"/>
      <c r="M267" s="6"/>
      <c r="N267" s="6"/>
      <c r="O267" s="6"/>
      <c r="P267" s="6"/>
      <c r="Q267" s="6"/>
      <c r="R267" s="6"/>
      <c r="S267" s="6"/>
      <c r="T267" s="6"/>
      <c r="U267" s="6"/>
    </row>
    <row r="268" spans="2:21" s="66" customFormat="1" ht="12.75" customHeight="1" x14ac:dyDescent="0.25">
      <c r="B268" s="79" t="s">
        <v>0</v>
      </c>
      <c r="C268" s="80"/>
      <c r="D268" s="80"/>
      <c r="E268" s="80"/>
      <c r="F268" s="80"/>
      <c r="G268" s="80"/>
      <c r="H268" s="80"/>
      <c r="I268" s="80"/>
      <c r="J268" s="80"/>
      <c r="K268" s="80"/>
      <c r="L268" s="80"/>
      <c r="M268" s="80"/>
      <c r="N268" s="80"/>
      <c r="O268" s="80"/>
      <c r="P268" s="80"/>
      <c r="Q268" s="80"/>
      <c r="R268" s="80"/>
      <c r="S268" s="80"/>
      <c r="T268" s="80"/>
      <c r="U268" s="81"/>
    </row>
    <row r="269" spans="2:21" s="66" customFormat="1" ht="6" customHeight="1" x14ac:dyDescent="0.25">
      <c r="B269" s="10"/>
      <c r="C269" s="11"/>
      <c r="D269" s="11"/>
      <c r="E269" s="11"/>
      <c r="F269" s="11"/>
      <c r="G269" s="12"/>
      <c r="H269" s="13"/>
      <c r="I269" s="13"/>
      <c r="J269" s="14"/>
      <c r="K269" s="14"/>
      <c r="L269" s="14"/>
      <c r="M269" s="14"/>
      <c r="N269" s="14"/>
      <c r="O269" s="14"/>
      <c r="P269" s="14"/>
      <c r="Q269" s="14"/>
      <c r="R269" s="14"/>
      <c r="S269" s="14"/>
      <c r="T269" s="14"/>
      <c r="U269" s="15"/>
    </row>
    <row r="270" spans="2:21" s="66" customFormat="1" ht="11.25" customHeight="1" x14ac:dyDescent="0.25">
      <c r="B270" s="10"/>
      <c r="C270" s="73" t="s">
        <v>8</v>
      </c>
      <c r="D270" s="74"/>
      <c r="E270" s="74"/>
      <c r="F270" s="74"/>
      <c r="G270" s="74"/>
      <c r="H270" s="75"/>
      <c r="I270" s="13"/>
      <c r="J270" s="27"/>
      <c r="K270" s="14"/>
      <c r="L270" s="16"/>
      <c r="M270" s="14"/>
      <c r="N270" s="14"/>
      <c r="O270" s="14"/>
      <c r="P270" s="14"/>
      <c r="Q270" s="14"/>
      <c r="R270" s="14"/>
      <c r="S270" s="14"/>
      <c r="T270" s="14"/>
      <c r="U270" s="17"/>
    </row>
    <row r="271" spans="2:21" s="66" customFormat="1" ht="11.25" customHeight="1" x14ac:dyDescent="0.25">
      <c r="B271" s="10"/>
      <c r="C271" s="19">
        <f>Tabel27[Første procenttal]</f>
        <v>1</v>
      </c>
      <c r="D271" s="19" t="s">
        <v>6</v>
      </c>
      <c r="E271" s="23">
        <v>5</v>
      </c>
      <c r="F271" s="23" t="s">
        <v>7</v>
      </c>
      <c r="G271" s="18">
        <v>0.4</v>
      </c>
      <c r="H271" s="109">
        <f>ROUND((G271*Squat)/Afrunding,0)*Afrunding</f>
        <v>0</v>
      </c>
      <c r="I271" s="13"/>
      <c r="J271" s="103" t="str">
        <f>IF('Asstistance Exercises'!$B$40&gt;=1,Settings!$A$4,)</f>
        <v>□</v>
      </c>
      <c r="K271" s="103">
        <f>IF('Asstistance Exercises'!$B$40&gt;=2,$J$7,)</f>
        <v>0</v>
      </c>
      <c r="L271" s="103">
        <f>IF('Asstistance Exercises'!$B$40&gt;=3,$J$7,)</f>
        <v>0</v>
      </c>
      <c r="M271" s="103">
        <f>IF('Asstistance Exercises'!$B$40&gt;=4,$J$7,)</f>
        <v>0</v>
      </c>
      <c r="N271" s="103">
        <f>IF('Asstistance Exercises'!$B$40&gt;=5,$J$7,)</f>
        <v>0</v>
      </c>
      <c r="O271" s="103">
        <f>IF('Asstistance Exercises'!$B$40&gt;=6,$J$7,)</f>
        <v>0</v>
      </c>
      <c r="P271" s="103">
        <f>IF('Asstistance Exercises'!$B$40&gt;=7,$J$7,)</f>
        <v>0</v>
      </c>
      <c r="Q271" s="103">
        <f>IF('Asstistance Exercises'!$B$40&gt;=8,$J$7,)</f>
        <v>0</v>
      </c>
      <c r="R271" s="103">
        <f>IF('Asstistance Exercises'!$B$40&gt;=9,$J$7,)</f>
        <v>0</v>
      </c>
      <c r="S271" s="103">
        <f>IF('Asstistance Exercises'!$B$40&gt;=10,$J$7,)</f>
        <v>0</v>
      </c>
      <c r="T271" s="14"/>
      <c r="U271" s="17"/>
    </row>
    <row r="272" spans="2:21" s="66" customFormat="1" ht="11.25" customHeight="1" x14ac:dyDescent="0.25">
      <c r="B272" s="10"/>
      <c r="C272" s="19">
        <f>Tabel278[Andet procenttal]</f>
        <v>1</v>
      </c>
      <c r="D272" s="19" t="s">
        <v>6</v>
      </c>
      <c r="E272" s="23">
        <v>5</v>
      </c>
      <c r="F272" s="23" t="s">
        <v>7</v>
      </c>
      <c r="G272" s="18">
        <v>0.5</v>
      </c>
      <c r="H272" s="109">
        <f>ROUND((G272*Squat)/Afrunding,0)*Afrunding</f>
        <v>0</v>
      </c>
      <c r="I272" s="13"/>
      <c r="J272" s="103" t="str">
        <f>IF('Asstistance Exercises'!$B$43&gt;=1,$J$7,)</f>
        <v>□</v>
      </c>
      <c r="K272" s="103">
        <f>IF('Asstistance Exercises'!$B$43&gt;=2,$J$7,)</f>
        <v>0</v>
      </c>
      <c r="L272" s="103">
        <f>IF('Asstistance Exercises'!$B$43&gt;=3,$J$7,)</f>
        <v>0</v>
      </c>
      <c r="M272" s="103">
        <f>IF('Asstistance Exercises'!$B$43&gt;=4,$J$7,)</f>
        <v>0</v>
      </c>
      <c r="N272" s="103">
        <f>IF('Asstistance Exercises'!$B$43&gt;=5,$J$7,)</f>
        <v>0</v>
      </c>
      <c r="O272" s="103">
        <f>IF('Asstistance Exercises'!$B$43&gt;=6,$J$7,)</f>
        <v>0</v>
      </c>
      <c r="P272" s="103">
        <f>IF('Asstistance Exercises'!$B$43&gt;=7,$J$7,)</f>
        <v>0</v>
      </c>
      <c r="Q272" s="103">
        <f>IF('Asstistance Exercises'!$B$43&gt;=8,$J$7,)</f>
        <v>0</v>
      </c>
      <c r="R272" s="103">
        <f>IF('Asstistance Exercises'!$B$43&gt;=9,$J$7,)</f>
        <v>0</v>
      </c>
      <c r="S272" s="103">
        <f>IF('Asstistance Exercises'!$B$43&gt;=10,$J$7,)</f>
        <v>0</v>
      </c>
      <c r="T272" s="14"/>
      <c r="U272" s="17"/>
    </row>
    <row r="273" spans="2:21" s="66" customFormat="1" ht="11.25" customHeight="1" x14ac:dyDescent="0.25">
      <c r="B273" s="10"/>
      <c r="C273" s="19">
        <f>Tabel279[Tredje procenttal]</f>
        <v>1</v>
      </c>
      <c r="D273" s="19" t="s">
        <v>6</v>
      </c>
      <c r="E273" s="23">
        <v>5</v>
      </c>
      <c r="F273" s="23" t="s">
        <v>7</v>
      </c>
      <c r="G273" s="18">
        <v>0.6</v>
      </c>
      <c r="H273" s="109">
        <f>ROUND((G273*Squat)/Afrunding,0)*Afrunding</f>
        <v>0</v>
      </c>
      <c r="I273" s="13"/>
      <c r="J273" s="103" t="str">
        <f>IF('Asstistance Exercises'!$B$46&gt;=1,$J$7,)</f>
        <v>□</v>
      </c>
      <c r="K273" s="103">
        <f>IF('Asstistance Exercises'!$B$46&gt;=2,$J$7,)</f>
        <v>0</v>
      </c>
      <c r="L273" s="103">
        <f>IF('Asstistance Exercises'!$B$46&gt;=3,$J$7,)</f>
        <v>0</v>
      </c>
      <c r="M273" s="103">
        <f>IF('Asstistance Exercises'!$B$46&gt;=4,$J$7,)</f>
        <v>0</v>
      </c>
      <c r="N273" s="103">
        <f>IF('Asstistance Exercises'!$B$46&gt;=5,$J$7,)</f>
        <v>0</v>
      </c>
      <c r="O273" s="103">
        <f>IF('Asstistance Exercises'!$B$46&gt;=6,$J$7,)</f>
        <v>0</v>
      </c>
      <c r="P273" s="103">
        <f>IF('Asstistance Exercises'!$B$46&gt;=7,$J$7,)</f>
        <v>0</v>
      </c>
      <c r="Q273" s="103">
        <f>IF('Asstistance Exercises'!$B$46&gt;=8,$J$7,)</f>
        <v>0</v>
      </c>
      <c r="R273" s="103">
        <f>IF('Asstistance Exercises'!$B$46&gt;=9,$J$7,)</f>
        <v>0</v>
      </c>
      <c r="S273" s="103">
        <f>IF('Asstistance Exercises'!$B$46&gt;=10,$J$7,)</f>
        <v>0</v>
      </c>
      <c r="T273" s="14"/>
      <c r="U273" s="17"/>
    </row>
    <row r="274" spans="2:21" s="66" customFormat="1" ht="6" customHeight="1" x14ac:dyDescent="0.25">
      <c r="B274" s="10"/>
      <c r="C274" s="65"/>
      <c r="D274" s="65"/>
      <c r="E274" s="65"/>
      <c r="F274" s="65"/>
      <c r="G274" s="65"/>
      <c r="H274" s="65"/>
      <c r="I274" s="65"/>
      <c r="J274" s="65"/>
      <c r="K274" s="65"/>
      <c r="L274" s="65"/>
      <c r="M274" s="65"/>
      <c r="N274" s="65"/>
      <c r="O274" s="14"/>
      <c r="P274" s="14"/>
      <c r="Q274" s="14"/>
      <c r="R274" s="14"/>
      <c r="S274" s="14"/>
      <c r="T274" s="14"/>
      <c r="U274" s="25"/>
    </row>
    <row r="275" spans="2:21" s="66" customFormat="1" ht="12.75" customHeight="1" x14ac:dyDescent="0.25">
      <c r="B275" s="101" t="str">
        <f>'Asstistance Exercises'!C17</f>
        <v>Leg Curls</v>
      </c>
      <c r="C275" s="63"/>
      <c r="D275" s="63"/>
      <c r="E275" s="63"/>
      <c r="F275" s="63"/>
      <c r="G275" s="63"/>
      <c r="H275" s="63"/>
      <c r="I275" s="63"/>
      <c r="J275" s="63"/>
      <c r="K275" s="63"/>
      <c r="L275" s="63"/>
      <c r="M275" s="63"/>
      <c r="N275" s="63"/>
      <c r="O275" s="63"/>
      <c r="P275" s="63"/>
      <c r="Q275" s="63"/>
      <c r="R275" s="63"/>
      <c r="S275" s="63"/>
      <c r="T275" s="63"/>
      <c r="U275" s="64"/>
    </row>
    <row r="276" spans="2:21" s="66" customFormat="1" ht="6" customHeight="1" x14ac:dyDescent="0.25">
      <c r="B276" s="30"/>
      <c r="C276" s="31"/>
      <c r="D276" s="31"/>
      <c r="E276" s="31"/>
      <c r="F276" s="31"/>
      <c r="G276" s="32"/>
      <c r="H276" s="33"/>
      <c r="I276" s="33"/>
      <c r="J276" s="34"/>
      <c r="K276" s="34"/>
      <c r="L276" s="34"/>
      <c r="M276" s="34"/>
      <c r="N276" s="34"/>
      <c r="O276" s="34"/>
      <c r="P276" s="34"/>
      <c r="Q276" s="34"/>
      <c r="R276" s="34"/>
      <c r="S276" s="34"/>
      <c r="T276" s="34"/>
      <c r="U276" s="15"/>
    </row>
    <row r="277" spans="2:21" s="66" customFormat="1" ht="11.25" customHeight="1" x14ac:dyDescent="0.25">
      <c r="B277" s="35"/>
      <c r="C277" s="104">
        <f>IF($B275&lt;&gt;0,Tabel2[Sæt],)</f>
        <v>5</v>
      </c>
      <c r="D277" s="104" t="str">
        <f>IF($B275&lt;&gt;0,"x",)</f>
        <v>x</v>
      </c>
      <c r="E277" s="105">
        <f>IF($B275&lt;&gt;0,Tabel2[Reps],)</f>
        <v>10</v>
      </c>
      <c r="F277" s="105" t="str">
        <f>IF($B275&lt;&gt;0,"@",)</f>
        <v>@</v>
      </c>
      <c r="G277" s="29" t="s">
        <v>11</v>
      </c>
      <c r="H277" s="20"/>
      <c r="I277" s="27"/>
      <c r="J277" s="103" t="str">
        <f>IF($B275=0,,IF(Tabel2[Sæt]&gt;=1,$J$7,))</f>
        <v>□</v>
      </c>
      <c r="K277" s="103" t="str">
        <f>IF($B275=0,,IF(Tabel2[Sæt]&gt;=2,$J$7,))</f>
        <v>□</v>
      </c>
      <c r="L277" s="103" t="str">
        <f>IF($B275=0,,IF(Tabel2[Sæt]&gt;=3,$J$7,))</f>
        <v>□</v>
      </c>
      <c r="M277" s="103" t="str">
        <f>IF($B275=0,,IF(Tabel2[Sæt]&gt;=4,$J$7,))</f>
        <v>□</v>
      </c>
      <c r="N277" s="103" t="str">
        <f>IF($B275=0,,IF(Tabel2[Sæt]&gt;=5,$J$7,))</f>
        <v>□</v>
      </c>
      <c r="O277" s="103">
        <f>IF($B275=0,,IF(Tabel2[Sæt]&gt;=6,$J$7,))</f>
        <v>0</v>
      </c>
      <c r="P277" s="103">
        <f>IF($B275=0,,IF(Tabel2[Sæt]&gt;=7,$J$7,))</f>
        <v>0</v>
      </c>
      <c r="Q277" s="103">
        <f>IF($B275=0,,IF(Tabel2[Sæt]&gt;=8,$J$7,))</f>
        <v>0</v>
      </c>
      <c r="R277" s="103">
        <f>IF($B275=0,,IF(Tabel2[Sæt]&gt;=9,$J$7,))</f>
        <v>0</v>
      </c>
      <c r="S277" s="103">
        <f>IF($B275=0,,IF(Tabel2[Sæt]&gt;=10,$J$7,))</f>
        <v>0</v>
      </c>
      <c r="T277" s="27"/>
      <c r="U277" s="25"/>
    </row>
    <row r="278" spans="2:21" s="66" customFormat="1" ht="6" customHeight="1" x14ac:dyDescent="0.25">
      <c r="B278" s="36"/>
      <c r="C278" s="37"/>
      <c r="D278" s="37"/>
      <c r="E278" s="37"/>
      <c r="F278" s="37"/>
      <c r="G278" s="37"/>
      <c r="H278" s="37"/>
      <c r="I278" s="37"/>
      <c r="J278" s="37"/>
      <c r="K278" s="37"/>
      <c r="L278" s="37"/>
      <c r="M278" s="37"/>
      <c r="N278" s="37"/>
      <c r="O278" s="37"/>
      <c r="P278" s="37"/>
      <c r="Q278" s="37"/>
      <c r="R278" s="37"/>
      <c r="S278" s="37"/>
      <c r="T278" s="37"/>
      <c r="U278" s="38"/>
    </row>
    <row r="279" spans="2:21" s="66" customFormat="1" ht="12.75" customHeight="1" x14ac:dyDescent="0.25">
      <c r="B279" s="101" t="str">
        <f>'Asstistance Exercises'!C18</f>
        <v>Benpres</v>
      </c>
      <c r="C279" s="63"/>
      <c r="D279" s="63"/>
      <c r="E279" s="63"/>
      <c r="F279" s="63"/>
      <c r="G279" s="63"/>
      <c r="H279" s="63"/>
      <c r="I279" s="63"/>
      <c r="J279" s="63"/>
      <c r="K279" s="63"/>
      <c r="L279" s="63"/>
      <c r="M279" s="63"/>
      <c r="N279" s="63"/>
      <c r="O279" s="63"/>
      <c r="P279" s="63"/>
      <c r="Q279" s="63"/>
      <c r="R279" s="63"/>
      <c r="S279" s="63"/>
      <c r="T279" s="63"/>
      <c r="U279" s="64"/>
    </row>
    <row r="280" spans="2:21" s="66" customFormat="1" ht="6" customHeight="1" x14ac:dyDescent="0.25">
      <c r="B280" s="10"/>
      <c r="C280" s="11"/>
      <c r="D280" s="11"/>
      <c r="E280" s="11"/>
      <c r="F280" s="11"/>
      <c r="G280" s="12"/>
      <c r="H280" s="13"/>
      <c r="I280" s="13"/>
      <c r="J280" s="14"/>
      <c r="K280" s="14"/>
      <c r="L280" s="14"/>
      <c r="M280" s="14"/>
      <c r="N280" s="14"/>
      <c r="O280" s="14"/>
      <c r="P280" s="14"/>
      <c r="Q280" s="14"/>
      <c r="R280" s="14"/>
      <c r="S280" s="14"/>
      <c r="T280" s="14"/>
      <c r="U280" s="15"/>
    </row>
    <row r="281" spans="2:21" s="66" customFormat="1" ht="11.25" customHeight="1" x14ac:dyDescent="0.25">
      <c r="B281" s="35"/>
      <c r="C281" s="104">
        <f>IF($B279&lt;&gt;0,Tabel2[Sæt],)</f>
        <v>5</v>
      </c>
      <c r="D281" s="104" t="str">
        <f>IF($B279&lt;&gt;0,"x",)</f>
        <v>x</v>
      </c>
      <c r="E281" s="105">
        <f>IF($B279&lt;&gt;0,Tabel2[Reps],)</f>
        <v>10</v>
      </c>
      <c r="F281" s="105" t="str">
        <f>IF($B279&lt;&gt;0,"@",)</f>
        <v>@</v>
      </c>
      <c r="G281" s="29" t="s">
        <v>11</v>
      </c>
      <c r="H281" s="20"/>
      <c r="I281" s="27"/>
      <c r="J281" s="103" t="str">
        <f>IF($B279=0,,IF(Tabel2[Sæt]&gt;=1,$J$7,))</f>
        <v>□</v>
      </c>
      <c r="K281" s="103" t="str">
        <f>IF($B279=0,,IF(Tabel2[Sæt]&gt;=2,$J$7,))</f>
        <v>□</v>
      </c>
      <c r="L281" s="103" t="str">
        <f>IF($B279=0,,IF(Tabel2[Sæt]&gt;=3,$J$7,))</f>
        <v>□</v>
      </c>
      <c r="M281" s="103" t="str">
        <f>IF($B279=0,,IF(Tabel2[Sæt]&gt;=4,$J$7,))</f>
        <v>□</v>
      </c>
      <c r="N281" s="103" t="str">
        <f>IF($B279=0,,IF(Tabel2[Sæt]&gt;=5,$J$7,))</f>
        <v>□</v>
      </c>
      <c r="O281" s="103">
        <f>IF($B279=0,,IF(Tabel2[Sæt]&gt;=6,$J$7,))</f>
        <v>0</v>
      </c>
      <c r="P281" s="103">
        <f>IF($B279=0,,IF(Tabel2[Sæt]&gt;=7,$J$7,))</f>
        <v>0</v>
      </c>
      <c r="Q281" s="103">
        <f>IF($B279=0,,IF(Tabel2[Sæt]&gt;=8,$J$7,))</f>
        <v>0</v>
      </c>
      <c r="R281" s="103">
        <f>IF($B279=0,,IF(Tabel2[Sæt]&gt;=9,$J$7,))</f>
        <v>0</v>
      </c>
      <c r="S281" s="103">
        <f>IF($B279=0,,IF(Tabel2[Sæt]&gt;=10,$J$7,))</f>
        <v>0</v>
      </c>
      <c r="T281" s="27"/>
      <c r="U281" s="25"/>
    </row>
    <row r="282" spans="2:21" s="66" customFormat="1" ht="6" customHeight="1" x14ac:dyDescent="0.25">
      <c r="B282" s="28"/>
      <c r="C282" s="4"/>
      <c r="D282" s="4"/>
      <c r="E282" s="4"/>
      <c r="F282" s="4"/>
      <c r="G282" s="4"/>
      <c r="H282" s="4"/>
      <c r="I282" s="4"/>
      <c r="J282" s="4"/>
      <c r="K282" s="4"/>
      <c r="L282" s="4"/>
      <c r="M282" s="4"/>
      <c r="N282" s="4"/>
      <c r="O282" s="4"/>
      <c r="P282" s="4"/>
      <c r="Q282" s="4"/>
      <c r="R282" s="4"/>
      <c r="S282" s="4"/>
      <c r="T282" s="4"/>
      <c r="U282" s="26"/>
    </row>
    <row r="283" spans="2:21" s="66" customFormat="1" ht="12.75" customHeight="1" x14ac:dyDescent="0.25">
      <c r="B283" s="101" t="str">
        <f>'Asstistance Exercises'!C19</f>
        <v>Calf-raises</v>
      </c>
      <c r="C283" s="63"/>
      <c r="D283" s="63"/>
      <c r="E283" s="63"/>
      <c r="F283" s="63"/>
      <c r="G283" s="63"/>
      <c r="H283" s="63"/>
      <c r="I283" s="63"/>
      <c r="J283" s="63"/>
      <c r="K283" s="63"/>
      <c r="L283" s="63"/>
      <c r="M283" s="63"/>
      <c r="N283" s="63"/>
      <c r="O283" s="63"/>
      <c r="P283" s="63"/>
      <c r="Q283" s="63"/>
      <c r="R283" s="63"/>
      <c r="S283" s="63"/>
      <c r="T283" s="63"/>
      <c r="U283" s="64"/>
    </row>
    <row r="284" spans="2:21" s="66" customFormat="1" ht="6" customHeight="1" x14ac:dyDescent="0.25">
      <c r="B284" s="10"/>
      <c r="C284" s="11"/>
      <c r="D284" s="11"/>
      <c r="E284" s="11"/>
      <c r="F284" s="11"/>
      <c r="G284" s="12"/>
      <c r="H284" s="13"/>
      <c r="I284" s="13"/>
      <c r="J284" s="14"/>
      <c r="K284" s="14"/>
      <c r="L284" s="14"/>
      <c r="M284" s="14"/>
      <c r="N284" s="14"/>
      <c r="O284" s="14"/>
      <c r="P284" s="14"/>
      <c r="Q284" s="14"/>
      <c r="R284" s="14"/>
      <c r="S284" s="14"/>
      <c r="T284" s="14"/>
      <c r="U284" s="15"/>
    </row>
    <row r="285" spans="2:21" s="66" customFormat="1" ht="11.25" customHeight="1" x14ac:dyDescent="0.25">
      <c r="B285" s="35"/>
      <c r="C285" s="104">
        <f>IF($B283&lt;&gt;0,Tabel2[Sæt],)</f>
        <v>5</v>
      </c>
      <c r="D285" s="104" t="str">
        <f>IF($B283&lt;&gt;0,"x",)</f>
        <v>x</v>
      </c>
      <c r="E285" s="105">
        <f>IF($B283&lt;&gt;0,Tabel2[Reps],)</f>
        <v>10</v>
      </c>
      <c r="F285" s="105" t="str">
        <f>IF($B283&lt;&gt;0,"@",)</f>
        <v>@</v>
      </c>
      <c r="G285" s="29" t="s">
        <v>11</v>
      </c>
      <c r="H285" s="20"/>
      <c r="I285" s="27"/>
      <c r="J285" s="103" t="str">
        <f>IF($B283=0,,IF(Tabel2[Sæt]&gt;=1,$J$7,))</f>
        <v>□</v>
      </c>
      <c r="K285" s="103" t="str">
        <f>IF($B283=0,,IF(Tabel2[Sæt]&gt;=2,$J$7,))</f>
        <v>□</v>
      </c>
      <c r="L285" s="103" t="str">
        <f>IF($B283=0,,IF(Tabel2[Sæt]&gt;=3,$J$7,))</f>
        <v>□</v>
      </c>
      <c r="M285" s="103" t="str">
        <f>IF($B283=0,,IF(Tabel2[Sæt]&gt;=4,$J$7,))</f>
        <v>□</v>
      </c>
      <c r="N285" s="103" t="str">
        <f>IF($B283=0,,IF(Tabel2[Sæt]&gt;=5,$J$7,))</f>
        <v>□</v>
      </c>
      <c r="O285" s="103">
        <f>IF($B283=0,,IF(Tabel2[Sæt]&gt;=6,$J$7,))</f>
        <v>0</v>
      </c>
      <c r="P285" s="103">
        <f>IF($B283=0,,IF(Tabel2[Sæt]&gt;=7,$J$7,))</f>
        <v>0</v>
      </c>
      <c r="Q285" s="103">
        <f>IF($B283=0,,IF(Tabel2[Sæt]&gt;=8,$J$7,))</f>
        <v>0</v>
      </c>
      <c r="R285" s="103">
        <f>IF($B283=0,,IF(Tabel2[Sæt]&gt;=9,$J$7,))</f>
        <v>0</v>
      </c>
      <c r="S285" s="103">
        <f>IF($B283=0,,IF(Tabel2[Sæt]&gt;=10,$J$7,))</f>
        <v>0</v>
      </c>
      <c r="T285" s="27"/>
      <c r="U285" s="25"/>
    </row>
    <row r="286" spans="2:21" s="66" customFormat="1" ht="6" customHeight="1" x14ac:dyDescent="0.25">
      <c r="B286" s="28"/>
      <c r="C286" s="4"/>
      <c r="D286" s="4"/>
      <c r="E286" s="4"/>
      <c r="F286" s="4"/>
      <c r="G286" s="4"/>
      <c r="H286" s="4"/>
      <c r="I286" s="4"/>
      <c r="J286" s="4"/>
      <c r="K286" s="4"/>
      <c r="L286" s="4"/>
      <c r="M286" s="4"/>
      <c r="N286" s="4"/>
      <c r="O286" s="4"/>
      <c r="P286" s="4"/>
      <c r="Q286" s="4"/>
      <c r="R286" s="4"/>
      <c r="S286" s="4"/>
      <c r="T286" s="4"/>
      <c r="U286" s="26"/>
    </row>
    <row r="287" spans="2:21" s="66" customFormat="1" ht="11.25" customHeight="1" thickBot="1" x14ac:dyDescent="0.3"/>
    <row r="288" spans="2:21" s="69" customFormat="1" ht="15" customHeight="1" thickBot="1" x14ac:dyDescent="0.3">
      <c r="B288" s="119" t="s">
        <v>28</v>
      </c>
      <c r="C288" s="115"/>
      <c r="D288" s="115"/>
      <c r="E288" s="118" t="s">
        <v>76</v>
      </c>
      <c r="F288" s="115" t="str">
        <f>Træningsdage!$C$5</f>
        <v>Onsdag</v>
      </c>
      <c r="G288" s="115"/>
      <c r="H288" s="118" t="s">
        <v>76</v>
      </c>
      <c r="I288" s="116">
        <f>C293*E293+C294*E294+C295*E295+C299*E299+C303*E303+C307*E307</f>
        <v>190</v>
      </c>
      <c r="J288" s="116"/>
      <c r="K288" s="116"/>
      <c r="L288" s="116"/>
      <c r="M288" s="116"/>
      <c r="N288" s="116"/>
      <c r="O288" s="116"/>
      <c r="P288" s="116"/>
      <c r="Q288" s="116"/>
      <c r="R288" s="134"/>
      <c r="S288" s="134"/>
      <c r="T288" s="134"/>
      <c r="U288" s="117">
        <f>C293+C294+C295+C299+C303+C307</f>
        <v>18</v>
      </c>
    </row>
    <row r="289" spans="2:21" s="66" customFormat="1" ht="11.25" customHeight="1" x14ac:dyDescent="0.25">
      <c r="B289" s="6"/>
      <c r="C289" s="7"/>
      <c r="D289" s="7"/>
      <c r="E289" s="7"/>
      <c r="F289" s="7"/>
      <c r="G289" s="8"/>
      <c r="H289" s="9"/>
      <c r="I289" s="9"/>
      <c r="J289" s="6"/>
      <c r="K289" s="6"/>
      <c r="L289" s="6"/>
      <c r="M289" s="6"/>
      <c r="N289" s="6"/>
      <c r="O289" s="6"/>
      <c r="P289" s="6"/>
      <c r="Q289" s="6"/>
      <c r="R289" s="6"/>
      <c r="S289" s="6"/>
      <c r="T289" s="6"/>
      <c r="U289" s="6"/>
    </row>
    <row r="290" spans="2:21" s="66" customFormat="1" ht="12.75" customHeight="1" x14ac:dyDescent="0.25">
      <c r="B290" s="79" t="s">
        <v>12</v>
      </c>
      <c r="C290" s="80"/>
      <c r="D290" s="80"/>
      <c r="E290" s="80"/>
      <c r="F290" s="80"/>
      <c r="G290" s="80"/>
      <c r="H290" s="80"/>
      <c r="I290" s="80"/>
      <c r="J290" s="80"/>
      <c r="K290" s="80"/>
      <c r="L290" s="80"/>
      <c r="M290" s="80"/>
      <c r="N290" s="80"/>
      <c r="O290" s="80"/>
      <c r="P290" s="80"/>
      <c r="Q290" s="80"/>
      <c r="R290" s="80"/>
      <c r="S290" s="80"/>
      <c r="T290" s="80"/>
      <c r="U290" s="81"/>
    </row>
    <row r="291" spans="2:21" s="66" customFormat="1" ht="6" customHeight="1" x14ac:dyDescent="0.25">
      <c r="B291" s="10"/>
      <c r="C291" s="11"/>
      <c r="D291" s="11"/>
      <c r="E291" s="11"/>
      <c r="F291" s="11"/>
      <c r="G291" s="12"/>
      <c r="H291" s="13"/>
      <c r="I291" s="13"/>
      <c r="J291" s="14"/>
      <c r="K291" s="14"/>
      <c r="L291" s="14"/>
      <c r="M291" s="14"/>
      <c r="N291" s="14"/>
      <c r="O291" s="14"/>
      <c r="P291" s="14"/>
      <c r="Q291" s="14"/>
      <c r="R291" s="14"/>
      <c r="S291" s="14"/>
      <c r="T291" s="14"/>
      <c r="U291" s="15"/>
    </row>
    <row r="292" spans="2:21" s="66" customFormat="1" ht="11.25" customHeight="1" x14ac:dyDescent="0.25">
      <c r="B292" s="10"/>
      <c r="C292" s="73" t="s">
        <v>8</v>
      </c>
      <c r="D292" s="74"/>
      <c r="E292" s="74"/>
      <c r="F292" s="74"/>
      <c r="G292" s="74"/>
      <c r="H292" s="75"/>
      <c r="I292" s="13"/>
      <c r="J292" s="27"/>
      <c r="K292" s="14"/>
      <c r="L292" s="16"/>
      <c r="M292" s="14"/>
      <c r="N292" s="14"/>
      <c r="O292" s="14"/>
      <c r="P292" s="14"/>
      <c r="Q292" s="14"/>
      <c r="R292" s="14"/>
      <c r="S292" s="14"/>
      <c r="T292" s="14"/>
      <c r="U292" s="17"/>
    </row>
    <row r="293" spans="2:21" s="66" customFormat="1" ht="11.25" customHeight="1" x14ac:dyDescent="0.25">
      <c r="B293" s="10"/>
      <c r="C293" s="19">
        <f>Tabel27[Første procenttal]</f>
        <v>1</v>
      </c>
      <c r="D293" s="19" t="s">
        <v>6</v>
      </c>
      <c r="E293" s="23">
        <v>5</v>
      </c>
      <c r="F293" s="23" t="s">
        <v>7</v>
      </c>
      <c r="G293" s="18">
        <v>0.4</v>
      </c>
      <c r="H293" s="109">
        <f>ROUND((G293*Bænkpres)/Afrunding,0)*Afrunding</f>
        <v>0</v>
      </c>
      <c r="I293" s="13"/>
      <c r="J293" s="103" t="str">
        <f>IF('Asstistance Exercises'!$B$40&gt;=1,Settings!$A$4,)</f>
        <v>□</v>
      </c>
      <c r="K293" s="103">
        <f>IF('Asstistance Exercises'!$B$40&gt;=2,$J$7,)</f>
        <v>0</v>
      </c>
      <c r="L293" s="103">
        <f>IF('Asstistance Exercises'!$B$40&gt;=3,$J$7,)</f>
        <v>0</v>
      </c>
      <c r="M293" s="103">
        <f>IF('Asstistance Exercises'!$B$40&gt;=4,$J$7,)</f>
        <v>0</v>
      </c>
      <c r="N293" s="103">
        <f>IF('Asstistance Exercises'!$B$40&gt;=5,$J$7,)</f>
        <v>0</v>
      </c>
      <c r="O293" s="103">
        <f>IF('Asstistance Exercises'!$B$40&gt;=6,$J$7,)</f>
        <v>0</v>
      </c>
      <c r="P293" s="103">
        <f>IF('Asstistance Exercises'!$B$40&gt;=7,$J$7,)</f>
        <v>0</v>
      </c>
      <c r="Q293" s="103">
        <f>IF('Asstistance Exercises'!$B$40&gt;=8,$J$7,)</f>
        <v>0</v>
      </c>
      <c r="R293" s="103">
        <f>IF('Asstistance Exercises'!$B$40&gt;=9,$J$7,)</f>
        <v>0</v>
      </c>
      <c r="S293" s="103">
        <f>IF('Asstistance Exercises'!$B$40&gt;=10,$J$7,)</f>
        <v>0</v>
      </c>
      <c r="T293" s="14"/>
      <c r="U293" s="17"/>
    </row>
    <row r="294" spans="2:21" s="66" customFormat="1" ht="11.25" customHeight="1" x14ac:dyDescent="0.25">
      <c r="B294" s="10"/>
      <c r="C294" s="19">
        <f>Tabel278[Andet procenttal]</f>
        <v>1</v>
      </c>
      <c r="D294" s="19" t="s">
        <v>6</v>
      </c>
      <c r="E294" s="23">
        <v>5</v>
      </c>
      <c r="F294" s="23" t="s">
        <v>7</v>
      </c>
      <c r="G294" s="18">
        <v>0.5</v>
      </c>
      <c r="H294" s="109">
        <f>ROUND((G294*Bænkpres)/Afrunding,0)*Afrunding</f>
        <v>0</v>
      </c>
      <c r="I294" s="13"/>
      <c r="J294" s="103" t="str">
        <f>IF('Asstistance Exercises'!$B$43&gt;=1,$J$7,)</f>
        <v>□</v>
      </c>
      <c r="K294" s="103">
        <f>IF('Asstistance Exercises'!$B$43&gt;=2,$J$7,)</f>
        <v>0</v>
      </c>
      <c r="L294" s="103">
        <f>IF('Asstistance Exercises'!$B$43&gt;=3,$J$7,)</f>
        <v>0</v>
      </c>
      <c r="M294" s="103">
        <f>IF('Asstistance Exercises'!$B$43&gt;=4,$J$7,)</f>
        <v>0</v>
      </c>
      <c r="N294" s="103">
        <f>IF('Asstistance Exercises'!$B$43&gt;=5,$J$7,)</f>
        <v>0</v>
      </c>
      <c r="O294" s="103">
        <f>IF('Asstistance Exercises'!$B$43&gt;=6,$J$7,)</f>
        <v>0</v>
      </c>
      <c r="P294" s="103">
        <f>IF('Asstistance Exercises'!$B$43&gt;=7,$J$7,)</f>
        <v>0</v>
      </c>
      <c r="Q294" s="103">
        <f>IF('Asstistance Exercises'!$B$43&gt;=8,$J$7,)</f>
        <v>0</v>
      </c>
      <c r="R294" s="103">
        <f>IF('Asstistance Exercises'!$B$43&gt;=9,$J$7,)</f>
        <v>0</v>
      </c>
      <c r="S294" s="103">
        <f>IF('Asstistance Exercises'!$B$43&gt;=10,$J$7,)</f>
        <v>0</v>
      </c>
      <c r="T294" s="14"/>
      <c r="U294" s="17"/>
    </row>
    <row r="295" spans="2:21" s="66" customFormat="1" ht="11.25" customHeight="1" x14ac:dyDescent="0.25">
      <c r="B295" s="10"/>
      <c r="C295" s="19">
        <f>Tabel279[Tredje procenttal]</f>
        <v>1</v>
      </c>
      <c r="D295" s="19" t="s">
        <v>6</v>
      </c>
      <c r="E295" s="23">
        <v>5</v>
      </c>
      <c r="F295" s="23" t="s">
        <v>7</v>
      </c>
      <c r="G295" s="18">
        <v>0.6</v>
      </c>
      <c r="H295" s="109">
        <f>ROUND((G295*Bænkpres)/Afrunding,0)*Afrunding</f>
        <v>0</v>
      </c>
      <c r="I295" s="13"/>
      <c r="J295" s="103" t="str">
        <f>IF('Asstistance Exercises'!$B$46&gt;=1,$J$7,)</f>
        <v>□</v>
      </c>
      <c r="K295" s="103">
        <f>IF('Asstistance Exercises'!$B$46&gt;=2,$J$7,)</f>
        <v>0</v>
      </c>
      <c r="L295" s="103">
        <f>IF('Asstistance Exercises'!$B$46&gt;=3,$J$7,)</f>
        <v>0</v>
      </c>
      <c r="M295" s="103">
        <f>IF('Asstistance Exercises'!$B$46&gt;=4,$J$7,)</f>
        <v>0</v>
      </c>
      <c r="N295" s="103">
        <f>IF('Asstistance Exercises'!$B$46&gt;=5,$J$7,)</f>
        <v>0</v>
      </c>
      <c r="O295" s="103">
        <f>IF('Asstistance Exercises'!$B$46&gt;=6,$J$7,)</f>
        <v>0</v>
      </c>
      <c r="P295" s="103">
        <f>IF('Asstistance Exercises'!$B$46&gt;=7,$J$7,)</f>
        <v>0</v>
      </c>
      <c r="Q295" s="103">
        <f>IF('Asstistance Exercises'!$B$46&gt;=8,$J$7,)</f>
        <v>0</v>
      </c>
      <c r="R295" s="103">
        <f>IF('Asstistance Exercises'!$B$46&gt;=9,$J$7,)</f>
        <v>0</v>
      </c>
      <c r="S295" s="103">
        <f>IF('Asstistance Exercises'!$B$46&gt;=10,$J$7,)</f>
        <v>0</v>
      </c>
      <c r="T295" s="14"/>
      <c r="U295" s="17"/>
    </row>
    <row r="296" spans="2:21" s="66" customFormat="1" ht="6" customHeight="1" x14ac:dyDescent="0.25">
      <c r="B296" s="10"/>
      <c r="C296" s="65"/>
      <c r="D296" s="65"/>
      <c r="E296" s="65"/>
      <c r="F296" s="65"/>
      <c r="G296" s="65"/>
      <c r="H296" s="65"/>
      <c r="I296" s="65"/>
      <c r="J296" s="65"/>
      <c r="K296" s="65"/>
      <c r="L296" s="65"/>
      <c r="M296" s="65"/>
      <c r="N296" s="65"/>
      <c r="O296" s="14"/>
      <c r="P296" s="14"/>
      <c r="Q296" s="14"/>
      <c r="R296" s="14"/>
      <c r="S296" s="14"/>
      <c r="T296" s="14"/>
      <c r="U296" s="25"/>
    </row>
    <row r="297" spans="2:21" s="66" customFormat="1" ht="12.75" customHeight="1" x14ac:dyDescent="0.25">
      <c r="B297" s="101" t="str">
        <f>'Asstistance Exercises'!C22</f>
        <v>Flyers</v>
      </c>
      <c r="C297" s="63"/>
      <c r="D297" s="63"/>
      <c r="E297" s="63"/>
      <c r="F297" s="63"/>
      <c r="G297" s="63"/>
      <c r="H297" s="63"/>
      <c r="I297" s="63"/>
      <c r="J297" s="63"/>
      <c r="K297" s="63"/>
      <c r="L297" s="63"/>
      <c r="M297" s="63"/>
      <c r="N297" s="63"/>
      <c r="O297" s="63"/>
      <c r="P297" s="63"/>
      <c r="Q297" s="63"/>
      <c r="R297" s="63"/>
      <c r="S297" s="63"/>
      <c r="T297" s="63"/>
      <c r="U297" s="64"/>
    </row>
    <row r="298" spans="2:21" s="66" customFormat="1" ht="6" customHeight="1" x14ac:dyDescent="0.25">
      <c r="B298" s="30"/>
      <c r="C298" s="31"/>
      <c r="D298" s="31"/>
      <c r="E298" s="31"/>
      <c r="F298" s="31"/>
      <c r="G298" s="32"/>
      <c r="H298" s="33"/>
      <c r="I298" s="33"/>
      <c r="J298" s="34"/>
      <c r="K298" s="34"/>
      <c r="L298" s="34"/>
      <c r="M298" s="34"/>
      <c r="N298" s="34"/>
      <c r="O298" s="34"/>
      <c r="P298" s="34"/>
      <c r="Q298" s="34"/>
      <c r="R298" s="34"/>
      <c r="S298" s="34"/>
      <c r="T298" s="34"/>
      <c r="U298" s="15"/>
    </row>
    <row r="299" spans="2:21" s="66" customFormat="1" ht="11.25" customHeight="1" x14ac:dyDescent="0.25">
      <c r="B299" s="35"/>
      <c r="C299" s="104">
        <f>IF($B297&lt;&gt;0,Tabel2[Sæt],)</f>
        <v>5</v>
      </c>
      <c r="D299" s="104" t="str">
        <f>IF($B297&lt;&gt;0,"x",)</f>
        <v>x</v>
      </c>
      <c r="E299" s="105">
        <f>IF($B297&lt;&gt;0,Tabel2[Reps],)</f>
        <v>10</v>
      </c>
      <c r="F299" s="105" t="str">
        <f>IF($B297&lt;&gt;0,"@",)</f>
        <v>@</v>
      </c>
      <c r="G299" s="29" t="s">
        <v>11</v>
      </c>
      <c r="H299" s="20"/>
      <c r="I299" s="27"/>
      <c r="J299" s="103" t="str">
        <f>IF($B297=0,,IF(Tabel2[Sæt]&gt;=1,$J$7,))</f>
        <v>□</v>
      </c>
      <c r="K299" s="103" t="str">
        <f>IF($B297=0,,IF(Tabel2[Sæt]&gt;=2,$J$7,))</f>
        <v>□</v>
      </c>
      <c r="L299" s="103" t="str">
        <f>IF($B297=0,,IF(Tabel2[Sæt]&gt;=3,$J$7,))</f>
        <v>□</v>
      </c>
      <c r="M299" s="103" t="str">
        <f>IF($B297=0,,IF(Tabel2[Sæt]&gt;=4,$J$7,))</f>
        <v>□</v>
      </c>
      <c r="N299" s="103" t="str">
        <f>IF($B297=0,,IF(Tabel2[Sæt]&gt;=5,$J$7,))</f>
        <v>□</v>
      </c>
      <c r="O299" s="103">
        <f>IF($B297=0,,IF(Tabel2[Sæt]&gt;=6,$J$7,))</f>
        <v>0</v>
      </c>
      <c r="P299" s="103">
        <f>IF($B297=0,,IF(Tabel2[Sæt]&gt;=7,$J$7,))</f>
        <v>0</v>
      </c>
      <c r="Q299" s="103">
        <f>IF($B297=0,,IF(Tabel2[Sæt]&gt;=8,$J$7,))</f>
        <v>0</v>
      </c>
      <c r="R299" s="103">
        <f>IF($B297=0,,IF(Tabel2[Sæt]&gt;=9,$J$7,))</f>
        <v>0</v>
      </c>
      <c r="S299" s="103">
        <f>IF($B297=0,,IF(Tabel2[Sæt]&gt;=10,$J$7,))</f>
        <v>0</v>
      </c>
      <c r="T299" s="27"/>
      <c r="U299" s="25"/>
    </row>
    <row r="300" spans="2:21" s="66" customFormat="1" ht="6" customHeight="1" x14ac:dyDescent="0.25">
      <c r="B300" s="36"/>
      <c r="C300" s="37"/>
      <c r="D300" s="37"/>
      <c r="E300" s="37"/>
      <c r="F300" s="37"/>
      <c r="G300" s="37"/>
      <c r="H300" s="37"/>
      <c r="I300" s="37"/>
      <c r="J300" s="37"/>
      <c r="K300" s="37"/>
      <c r="L300" s="37"/>
      <c r="M300" s="37"/>
      <c r="N300" s="37"/>
      <c r="O300" s="37"/>
      <c r="P300" s="37"/>
      <c r="Q300" s="37"/>
      <c r="R300" s="37"/>
      <c r="S300" s="37"/>
      <c r="T300" s="37"/>
      <c r="U300" s="38"/>
    </row>
    <row r="301" spans="2:21" s="66" customFormat="1" ht="12.75" customHeight="1" x14ac:dyDescent="0.25">
      <c r="B301" s="101" t="str">
        <f>'Asstistance Exercises'!C23</f>
        <v>One Arm Dumbbell Rows</v>
      </c>
      <c r="C301" s="63"/>
      <c r="D301" s="63"/>
      <c r="E301" s="63"/>
      <c r="F301" s="63"/>
      <c r="G301" s="63"/>
      <c r="H301" s="63"/>
      <c r="I301" s="63"/>
      <c r="J301" s="63"/>
      <c r="K301" s="63"/>
      <c r="L301" s="63"/>
      <c r="M301" s="63"/>
      <c r="N301" s="63"/>
      <c r="O301" s="63"/>
      <c r="P301" s="63"/>
      <c r="Q301" s="63"/>
      <c r="R301" s="63"/>
      <c r="S301" s="63"/>
      <c r="T301" s="63"/>
      <c r="U301" s="64"/>
    </row>
    <row r="302" spans="2:21" s="66" customFormat="1" ht="6" customHeight="1" x14ac:dyDescent="0.25">
      <c r="B302" s="10"/>
      <c r="C302" s="11"/>
      <c r="D302" s="11"/>
      <c r="E302" s="11"/>
      <c r="F302" s="11"/>
      <c r="G302" s="12"/>
      <c r="H302" s="13"/>
      <c r="I302" s="13"/>
      <c r="J302" s="14"/>
      <c r="K302" s="14"/>
      <c r="L302" s="14"/>
      <c r="M302" s="14"/>
      <c r="N302" s="14"/>
      <c r="O302" s="14"/>
      <c r="P302" s="14"/>
      <c r="Q302" s="14"/>
      <c r="R302" s="14"/>
      <c r="S302" s="14"/>
      <c r="T302" s="14"/>
      <c r="U302" s="15"/>
    </row>
    <row r="303" spans="2:21" s="66" customFormat="1" ht="11.25" customHeight="1" x14ac:dyDescent="0.25">
      <c r="B303" s="35"/>
      <c r="C303" s="104">
        <f>IF($B301&lt;&gt;0,Tabel2[Sæt],)</f>
        <v>5</v>
      </c>
      <c r="D303" s="104" t="str">
        <f>IF($B301&lt;&gt;0,"x",)</f>
        <v>x</v>
      </c>
      <c r="E303" s="105">
        <f>IF($B301&lt;&gt;0,Tabel2[Reps],)</f>
        <v>10</v>
      </c>
      <c r="F303" s="105" t="str">
        <f>IF($B301&lt;&gt;0,"@",)</f>
        <v>@</v>
      </c>
      <c r="G303" s="29" t="s">
        <v>11</v>
      </c>
      <c r="H303" s="20"/>
      <c r="I303" s="27"/>
      <c r="J303" s="103" t="str">
        <f>IF($B301=0,,IF(Tabel2[Sæt]&gt;=1,$J$7,))</f>
        <v>□</v>
      </c>
      <c r="K303" s="103" t="str">
        <f>IF($B301=0,,IF(Tabel2[Sæt]&gt;=2,$J$7,))</f>
        <v>□</v>
      </c>
      <c r="L303" s="103" t="str">
        <f>IF($B301=0,,IF(Tabel2[Sæt]&gt;=3,$J$7,))</f>
        <v>□</v>
      </c>
      <c r="M303" s="103" t="str">
        <f>IF($B301=0,,IF(Tabel2[Sæt]&gt;=4,$J$7,))</f>
        <v>□</v>
      </c>
      <c r="N303" s="103" t="str">
        <f>IF($B301=0,,IF(Tabel2[Sæt]&gt;=5,$J$7,))</f>
        <v>□</v>
      </c>
      <c r="O303" s="103">
        <f>IF($B301=0,,IF(Tabel2[Sæt]&gt;=6,$J$7,))</f>
        <v>0</v>
      </c>
      <c r="P303" s="103">
        <f>IF($B301=0,,IF(Tabel2[Sæt]&gt;=7,$J$7,))</f>
        <v>0</v>
      </c>
      <c r="Q303" s="103">
        <f>IF($B301=0,,IF(Tabel2[Sæt]&gt;=8,$J$7,))</f>
        <v>0</v>
      </c>
      <c r="R303" s="103">
        <f>IF($B301=0,,IF(Tabel2[Sæt]&gt;=9,$J$7,))</f>
        <v>0</v>
      </c>
      <c r="S303" s="103">
        <f>IF($B301=0,,IF(Tabel2[Sæt]&gt;=10,$J$7,))</f>
        <v>0</v>
      </c>
      <c r="T303" s="27"/>
      <c r="U303" s="25"/>
    </row>
    <row r="304" spans="2:21" s="66" customFormat="1" ht="6" customHeight="1" x14ac:dyDescent="0.25">
      <c r="B304" s="28"/>
      <c r="C304" s="4"/>
      <c r="D304" s="4"/>
      <c r="E304" s="4"/>
      <c r="F304" s="4"/>
      <c r="G304" s="4"/>
      <c r="H304" s="4"/>
      <c r="I304" s="4"/>
      <c r="J304" s="4"/>
      <c r="K304" s="4"/>
      <c r="L304" s="4"/>
      <c r="M304" s="4"/>
      <c r="N304" s="4"/>
      <c r="O304" s="4"/>
      <c r="P304" s="4"/>
      <c r="Q304" s="4"/>
      <c r="R304" s="4"/>
      <c r="S304" s="4"/>
      <c r="T304" s="4"/>
      <c r="U304" s="26"/>
    </row>
    <row r="305" spans="2:21" s="66" customFormat="1" ht="12.75" customHeight="1" x14ac:dyDescent="0.25">
      <c r="B305" s="101" t="str">
        <f>'Asstistance Exercises'!C24</f>
        <v>Dips</v>
      </c>
      <c r="C305" s="63"/>
      <c r="D305" s="63"/>
      <c r="E305" s="63"/>
      <c r="F305" s="63"/>
      <c r="G305" s="63"/>
      <c r="H305" s="63"/>
      <c r="I305" s="63"/>
      <c r="J305" s="63"/>
      <c r="K305" s="63"/>
      <c r="L305" s="63"/>
      <c r="M305" s="63"/>
      <c r="N305" s="63"/>
      <c r="O305" s="63"/>
      <c r="P305" s="63"/>
      <c r="Q305" s="63"/>
      <c r="R305" s="63"/>
      <c r="S305" s="63"/>
      <c r="T305" s="63"/>
      <c r="U305" s="64"/>
    </row>
    <row r="306" spans="2:21" s="66" customFormat="1" ht="6" customHeight="1" x14ac:dyDescent="0.25">
      <c r="B306" s="10"/>
      <c r="C306" s="11"/>
      <c r="D306" s="11"/>
      <c r="E306" s="11"/>
      <c r="F306" s="11"/>
      <c r="G306" s="12"/>
      <c r="H306" s="13"/>
      <c r="I306" s="13"/>
      <c r="J306" s="14"/>
      <c r="K306" s="14"/>
      <c r="L306" s="14"/>
      <c r="M306" s="14"/>
      <c r="N306" s="14"/>
      <c r="O306" s="14"/>
      <c r="P306" s="14"/>
      <c r="Q306" s="14"/>
      <c r="R306" s="14"/>
      <c r="S306" s="14"/>
      <c r="T306" s="14"/>
      <c r="U306" s="15"/>
    </row>
    <row r="307" spans="2:21" s="66" customFormat="1" ht="11.25" customHeight="1" x14ac:dyDescent="0.25">
      <c r="B307" s="35"/>
      <c r="C307" s="104">
        <f>IF($B305&lt;&gt;0,'Asstistance Exercises'!$B$10,)</f>
        <v>5</v>
      </c>
      <c r="D307" s="104" t="str">
        <f>IF($B305&lt;&gt;0,"x",)</f>
        <v>x</v>
      </c>
      <c r="E307" s="105">
        <f>IF($B305&lt;&gt;0,Reps_alt,)</f>
        <v>15</v>
      </c>
      <c r="F307" s="105" t="str">
        <f>IF($B305&lt;&gt;0,"@",)</f>
        <v>@</v>
      </c>
      <c r="G307" s="29" t="s">
        <v>11</v>
      </c>
      <c r="H307" s="20"/>
      <c r="I307" s="27"/>
      <c r="J307" s="103" t="str">
        <f>IF($B305=0,,IF('Asstistance Exercises'!$B$10&gt;=1,$J$7,))</f>
        <v>□</v>
      </c>
      <c r="K307" s="103" t="str">
        <f>IF($B305=0,,IF('Asstistance Exercises'!$B$10&gt;=2,$J$7,))</f>
        <v>□</v>
      </c>
      <c r="L307" s="103" t="str">
        <f>IF($B305=0,,IF('Asstistance Exercises'!$B$10&gt;=3,$J$7,))</f>
        <v>□</v>
      </c>
      <c r="M307" s="103" t="str">
        <f>IF($B305=0,,IF('Asstistance Exercises'!$B$10&gt;=4,$J$7,))</f>
        <v>□</v>
      </c>
      <c r="N307" s="103" t="str">
        <f>IF($B305=0,,IF('Asstistance Exercises'!$B$10&gt;=5,$J$7,))</f>
        <v>□</v>
      </c>
      <c r="O307" s="103">
        <f>IF($B305=0,,IF('Asstistance Exercises'!$B$10&gt;=6,$J$7,))</f>
        <v>0</v>
      </c>
      <c r="P307" s="103">
        <f>IF($B305=0,,IF('Asstistance Exercises'!$B$10&gt;=7,$J$7,))</f>
        <v>0</v>
      </c>
      <c r="Q307" s="103">
        <f>IF($B305=0,,IF('Asstistance Exercises'!$B$10&gt;=8,$J$7,))</f>
        <v>0</v>
      </c>
      <c r="R307" s="103">
        <f>IF($B305=0,,IF('Asstistance Exercises'!$B$10&gt;=9,$J$7,))</f>
        <v>0</v>
      </c>
      <c r="S307" s="103">
        <f>IF($B305=0,,IF('Asstistance Exercises'!$B$10&gt;=10,$J$7,))</f>
        <v>0</v>
      </c>
      <c r="T307" s="27"/>
      <c r="U307" s="25"/>
    </row>
    <row r="308" spans="2:21" s="66" customFormat="1" ht="6" customHeight="1" x14ac:dyDescent="0.25">
      <c r="B308" s="28"/>
      <c r="C308" s="4"/>
      <c r="D308" s="4"/>
      <c r="E308" s="4"/>
      <c r="F308" s="4"/>
      <c r="G308" s="4"/>
      <c r="H308" s="4"/>
      <c r="I308" s="4"/>
      <c r="J308" s="4"/>
      <c r="K308" s="4"/>
      <c r="L308" s="4"/>
      <c r="M308" s="4"/>
      <c r="N308" s="4"/>
      <c r="O308" s="4"/>
      <c r="P308" s="4"/>
      <c r="Q308" s="4"/>
      <c r="R308" s="4"/>
      <c r="S308" s="4"/>
      <c r="T308" s="4"/>
      <c r="U308" s="26"/>
    </row>
    <row r="309" spans="2:21" s="66" customFormat="1" ht="11.25" customHeight="1" thickBot="1" x14ac:dyDescent="0.3">
      <c r="D309" s="5"/>
    </row>
    <row r="310" spans="2:21" s="69" customFormat="1" ht="15" customHeight="1" thickBot="1" x14ac:dyDescent="0.3">
      <c r="B310" s="119" t="s">
        <v>28</v>
      </c>
      <c r="C310" s="115"/>
      <c r="D310" s="115"/>
      <c r="E310" s="118" t="s">
        <v>76</v>
      </c>
      <c r="F310" s="115" t="str">
        <f>Træningsdage!$C$6</f>
        <v>Fredag</v>
      </c>
      <c r="G310" s="115"/>
      <c r="H310" s="118" t="s">
        <v>76</v>
      </c>
      <c r="I310" s="116">
        <f>C315*E315+C316*E316+C317*E317+C321*E321+C325*E325+C329*E329</f>
        <v>190</v>
      </c>
      <c r="J310" s="116"/>
      <c r="K310" s="116"/>
      <c r="L310" s="116"/>
      <c r="M310" s="116"/>
      <c r="N310" s="116"/>
      <c r="O310" s="116"/>
      <c r="P310" s="116"/>
      <c r="Q310" s="116"/>
      <c r="R310" s="134"/>
      <c r="S310" s="134"/>
      <c r="T310" s="134"/>
      <c r="U310" s="117">
        <f>C315+C316+C317+C321+C325+C329</f>
        <v>18</v>
      </c>
    </row>
    <row r="311" spans="2:21" s="66" customFormat="1" ht="11.25" customHeight="1" x14ac:dyDescent="0.25">
      <c r="B311" s="6"/>
      <c r="C311" s="7"/>
      <c r="D311" s="7"/>
      <c r="E311" s="7"/>
      <c r="F311" s="7"/>
      <c r="G311" s="8"/>
      <c r="H311" s="9"/>
      <c r="I311" s="9"/>
      <c r="J311" s="6"/>
      <c r="K311" s="6"/>
      <c r="L311" s="6"/>
      <c r="M311" s="6"/>
      <c r="N311" s="6"/>
      <c r="O311" s="6"/>
      <c r="P311" s="6"/>
      <c r="Q311" s="6"/>
      <c r="R311" s="6"/>
      <c r="S311" s="6"/>
      <c r="T311" s="6"/>
      <c r="U311" s="6"/>
    </row>
    <row r="312" spans="2:21" s="66" customFormat="1" ht="12.75" customHeight="1" x14ac:dyDescent="0.25">
      <c r="B312" s="79" t="s">
        <v>1</v>
      </c>
      <c r="C312" s="80"/>
      <c r="D312" s="80"/>
      <c r="E312" s="80"/>
      <c r="F312" s="80"/>
      <c r="G312" s="80"/>
      <c r="H312" s="80"/>
      <c r="I312" s="80"/>
      <c r="J312" s="80"/>
      <c r="K312" s="80"/>
      <c r="L312" s="80"/>
      <c r="M312" s="80"/>
      <c r="N312" s="80"/>
      <c r="O312" s="80"/>
      <c r="P312" s="80"/>
      <c r="Q312" s="80"/>
      <c r="R312" s="80"/>
      <c r="S312" s="80"/>
      <c r="T312" s="80"/>
      <c r="U312" s="81"/>
    </row>
    <row r="313" spans="2:21" s="66" customFormat="1" ht="6" customHeight="1" x14ac:dyDescent="0.25">
      <c r="B313" s="10"/>
      <c r="C313" s="11"/>
      <c r="D313" s="11"/>
      <c r="E313" s="11"/>
      <c r="F313" s="11"/>
      <c r="G313" s="12"/>
      <c r="H313" s="13"/>
      <c r="I313" s="13"/>
      <c r="J313" s="14"/>
      <c r="K313" s="14"/>
      <c r="L313" s="14"/>
      <c r="M313" s="14"/>
      <c r="N313" s="14"/>
      <c r="O313" s="14"/>
      <c r="P313" s="14"/>
      <c r="Q313" s="14"/>
      <c r="R313" s="14"/>
      <c r="S313" s="14"/>
      <c r="T313" s="14"/>
      <c r="U313" s="15"/>
    </row>
    <row r="314" spans="2:21" s="66" customFormat="1" ht="11.25" customHeight="1" x14ac:dyDescent="0.25">
      <c r="B314" s="10"/>
      <c r="C314" s="73" t="s">
        <v>8</v>
      </c>
      <c r="D314" s="74"/>
      <c r="E314" s="74"/>
      <c r="F314" s="74"/>
      <c r="G314" s="74"/>
      <c r="H314" s="75"/>
      <c r="I314" s="13"/>
      <c r="J314" s="27"/>
      <c r="K314" s="14"/>
      <c r="L314" s="16"/>
      <c r="M314" s="14"/>
      <c r="N314" s="14"/>
      <c r="O314" s="14"/>
      <c r="P314" s="14"/>
      <c r="Q314" s="14"/>
      <c r="R314" s="14"/>
      <c r="S314" s="14"/>
      <c r="T314" s="14"/>
      <c r="U314" s="17"/>
    </row>
    <row r="315" spans="2:21" s="66" customFormat="1" ht="11.25" customHeight="1" x14ac:dyDescent="0.25">
      <c r="B315" s="10"/>
      <c r="C315" s="19">
        <f>Tabel27[Første procenttal]</f>
        <v>1</v>
      </c>
      <c r="D315" s="19" t="s">
        <v>6</v>
      </c>
      <c r="E315" s="23">
        <v>5</v>
      </c>
      <c r="F315" s="23" t="s">
        <v>7</v>
      </c>
      <c r="G315" s="18">
        <v>0.4</v>
      </c>
      <c r="H315" s="109">
        <f>ROUND((G315*Dødløft)/Afrunding,0)*Afrunding</f>
        <v>0</v>
      </c>
      <c r="I315" s="13"/>
      <c r="J315" s="103" t="str">
        <f>IF('Asstistance Exercises'!$B$40&gt;=1,Settings!$A$4,)</f>
        <v>□</v>
      </c>
      <c r="K315" s="103">
        <f>IF('Asstistance Exercises'!$B$40&gt;=2,$J$7,)</f>
        <v>0</v>
      </c>
      <c r="L315" s="103">
        <f>IF('Asstistance Exercises'!$B$40&gt;=3,$J$7,)</f>
        <v>0</v>
      </c>
      <c r="M315" s="103">
        <f>IF('Asstistance Exercises'!$B$40&gt;=4,$J$7,)</f>
        <v>0</v>
      </c>
      <c r="N315" s="103">
        <f>IF('Asstistance Exercises'!$B$40&gt;=5,$J$7,)</f>
        <v>0</v>
      </c>
      <c r="O315" s="103">
        <f>IF('Asstistance Exercises'!$B$40&gt;=6,$J$7,)</f>
        <v>0</v>
      </c>
      <c r="P315" s="103">
        <f>IF('Asstistance Exercises'!$B$40&gt;=7,$J$7,)</f>
        <v>0</v>
      </c>
      <c r="Q315" s="103">
        <f>IF('Asstistance Exercises'!$B$40&gt;=8,$J$7,)</f>
        <v>0</v>
      </c>
      <c r="R315" s="103">
        <f>IF('Asstistance Exercises'!$B$40&gt;=9,$J$7,)</f>
        <v>0</v>
      </c>
      <c r="S315" s="103">
        <f>IF('Asstistance Exercises'!$B$40&gt;=10,$J$7,)</f>
        <v>0</v>
      </c>
      <c r="T315" s="14"/>
      <c r="U315" s="17"/>
    </row>
    <row r="316" spans="2:21" s="66" customFormat="1" ht="11.25" customHeight="1" x14ac:dyDescent="0.25">
      <c r="B316" s="10"/>
      <c r="C316" s="19">
        <f>Tabel278[Andet procenttal]</f>
        <v>1</v>
      </c>
      <c r="D316" s="19" t="s">
        <v>6</v>
      </c>
      <c r="E316" s="23">
        <v>5</v>
      </c>
      <c r="F316" s="23" t="s">
        <v>7</v>
      </c>
      <c r="G316" s="18">
        <v>0.5</v>
      </c>
      <c r="H316" s="109">
        <f>ROUND((G316*Dødløft)/Afrunding,0)*Afrunding</f>
        <v>0</v>
      </c>
      <c r="I316" s="13"/>
      <c r="J316" s="103" t="str">
        <f>IF('Asstistance Exercises'!$B$43&gt;=1,$J$7,)</f>
        <v>□</v>
      </c>
      <c r="K316" s="103">
        <f>IF('Asstistance Exercises'!$B$43&gt;=2,$J$7,)</f>
        <v>0</v>
      </c>
      <c r="L316" s="103">
        <f>IF('Asstistance Exercises'!$B$43&gt;=3,$J$7,)</f>
        <v>0</v>
      </c>
      <c r="M316" s="103">
        <f>IF('Asstistance Exercises'!$B$43&gt;=4,$J$7,)</f>
        <v>0</v>
      </c>
      <c r="N316" s="103">
        <f>IF('Asstistance Exercises'!$B$43&gt;=5,$J$7,)</f>
        <v>0</v>
      </c>
      <c r="O316" s="103">
        <f>IF('Asstistance Exercises'!$B$43&gt;=6,$J$7,)</f>
        <v>0</v>
      </c>
      <c r="P316" s="103">
        <f>IF('Asstistance Exercises'!$B$43&gt;=7,$J$7,)</f>
        <v>0</v>
      </c>
      <c r="Q316" s="103">
        <f>IF('Asstistance Exercises'!$B$43&gt;=8,$J$7,)</f>
        <v>0</v>
      </c>
      <c r="R316" s="103">
        <f>IF('Asstistance Exercises'!$B$43&gt;=9,$J$7,)</f>
        <v>0</v>
      </c>
      <c r="S316" s="103">
        <f>IF('Asstistance Exercises'!$B$43&gt;=10,$J$7,)</f>
        <v>0</v>
      </c>
      <c r="T316" s="14"/>
      <c r="U316" s="17"/>
    </row>
    <row r="317" spans="2:21" s="66" customFormat="1" ht="11.25" customHeight="1" x14ac:dyDescent="0.25">
      <c r="B317" s="10"/>
      <c r="C317" s="19">
        <f>Tabel279[Tredje procenttal]</f>
        <v>1</v>
      </c>
      <c r="D317" s="19" t="s">
        <v>6</v>
      </c>
      <c r="E317" s="23">
        <v>5</v>
      </c>
      <c r="F317" s="23" t="s">
        <v>7</v>
      </c>
      <c r="G317" s="18">
        <v>0.6</v>
      </c>
      <c r="H317" s="109">
        <f>ROUND((G317*Dødløft)/Afrunding,0)*Afrunding</f>
        <v>0</v>
      </c>
      <c r="I317" s="13"/>
      <c r="J317" s="103" t="str">
        <f>IF('Asstistance Exercises'!$B$46&gt;=1,$J$7,)</f>
        <v>□</v>
      </c>
      <c r="K317" s="103">
        <f>IF('Asstistance Exercises'!$B$46&gt;=2,$J$7,)</f>
        <v>0</v>
      </c>
      <c r="L317" s="103">
        <f>IF('Asstistance Exercises'!$B$46&gt;=3,$J$7,)</f>
        <v>0</v>
      </c>
      <c r="M317" s="103">
        <f>IF('Asstistance Exercises'!$B$46&gt;=4,$J$7,)</f>
        <v>0</v>
      </c>
      <c r="N317" s="103">
        <f>IF('Asstistance Exercises'!$B$46&gt;=5,$J$7,)</f>
        <v>0</v>
      </c>
      <c r="O317" s="103">
        <f>IF('Asstistance Exercises'!$B$46&gt;=6,$J$7,)</f>
        <v>0</v>
      </c>
      <c r="P317" s="103">
        <f>IF('Asstistance Exercises'!$B$46&gt;=7,$J$7,)</f>
        <v>0</v>
      </c>
      <c r="Q317" s="103">
        <f>IF('Asstistance Exercises'!$B$46&gt;=8,$J$7,)</f>
        <v>0</v>
      </c>
      <c r="R317" s="103">
        <f>IF('Asstistance Exercises'!$B$46&gt;=9,$J$7,)</f>
        <v>0</v>
      </c>
      <c r="S317" s="103">
        <f>IF('Asstistance Exercises'!$B$46&gt;=10,$J$7,)</f>
        <v>0</v>
      </c>
      <c r="T317" s="14"/>
      <c r="U317" s="17"/>
    </row>
    <row r="318" spans="2:21" s="66" customFormat="1" ht="6" customHeight="1" x14ac:dyDescent="0.25">
      <c r="B318" s="10"/>
      <c r="C318" s="65"/>
      <c r="D318" s="65"/>
      <c r="E318" s="65"/>
      <c r="F318" s="65"/>
      <c r="G318" s="65"/>
      <c r="H318" s="65"/>
      <c r="I318" s="65"/>
      <c r="J318" s="65"/>
      <c r="K318" s="65"/>
      <c r="L318" s="65"/>
      <c r="M318" s="65"/>
      <c r="N318" s="65"/>
      <c r="O318" s="14"/>
      <c r="P318" s="14"/>
      <c r="Q318" s="14"/>
      <c r="R318" s="14"/>
      <c r="S318" s="14"/>
      <c r="T318" s="14"/>
      <c r="U318" s="25"/>
    </row>
    <row r="319" spans="2:21" s="66" customFormat="1" ht="12.75" customHeight="1" x14ac:dyDescent="0.25">
      <c r="B319" s="101" t="str">
        <f>'Asstistance Exercises'!C27</f>
        <v>Dumbbell Curls</v>
      </c>
      <c r="C319" s="63"/>
      <c r="D319" s="63"/>
      <c r="E319" s="63"/>
      <c r="F319" s="63"/>
      <c r="G319" s="63"/>
      <c r="H319" s="63"/>
      <c r="I319" s="63"/>
      <c r="J319" s="63"/>
      <c r="K319" s="63"/>
      <c r="L319" s="63"/>
      <c r="M319" s="63"/>
      <c r="N319" s="63"/>
      <c r="O319" s="63"/>
      <c r="P319" s="63"/>
      <c r="Q319" s="63"/>
      <c r="R319" s="63"/>
      <c r="S319" s="63"/>
      <c r="T319" s="63"/>
      <c r="U319" s="64"/>
    </row>
    <row r="320" spans="2:21" s="66" customFormat="1" ht="6" customHeight="1" x14ac:dyDescent="0.25">
      <c r="B320" s="30"/>
      <c r="C320" s="31"/>
      <c r="D320" s="31"/>
      <c r="E320" s="31"/>
      <c r="F320" s="31"/>
      <c r="G320" s="32"/>
      <c r="H320" s="33"/>
      <c r="I320" s="33"/>
      <c r="J320" s="34"/>
      <c r="K320" s="34"/>
      <c r="L320" s="34"/>
      <c r="M320" s="34"/>
      <c r="N320" s="34"/>
      <c r="O320" s="34"/>
      <c r="P320" s="34"/>
      <c r="Q320" s="34"/>
      <c r="R320" s="34"/>
      <c r="S320" s="34"/>
      <c r="T320" s="34"/>
      <c r="U320" s="15"/>
    </row>
    <row r="321" spans="2:21" s="66" customFormat="1" ht="11.25" customHeight="1" x14ac:dyDescent="0.25">
      <c r="B321" s="35"/>
      <c r="C321" s="104">
        <f>IF($B319&lt;&gt;0,Tabel2[Sæt],)</f>
        <v>5</v>
      </c>
      <c r="D321" s="104" t="str">
        <f>IF($B319&lt;&gt;0,"x",)</f>
        <v>x</v>
      </c>
      <c r="E321" s="105">
        <f>IF($B319&lt;&gt;0,Tabel2[Reps],)</f>
        <v>10</v>
      </c>
      <c r="F321" s="105" t="str">
        <f>IF($B319&lt;&gt;0,"@",)</f>
        <v>@</v>
      </c>
      <c r="G321" s="29" t="s">
        <v>11</v>
      </c>
      <c r="H321" s="20"/>
      <c r="I321" s="27"/>
      <c r="J321" s="103" t="str">
        <f>IF($B319=0,,IF(Tabel2[Sæt]&gt;=1,$J$7,))</f>
        <v>□</v>
      </c>
      <c r="K321" s="103" t="str">
        <f>IF($B319=0,,IF(Tabel2[Sæt]&gt;=2,$J$7,))</f>
        <v>□</v>
      </c>
      <c r="L321" s="103" t="str">
        <f>IF($B319=0,,IF(Tabel2[Sæt]&gt;=3,$J$7,))</f>
        <v>□</v>
      </c>
      <c r="M321" s="103" t="str">
        <f>IF($B319=0,,IF(Tabel2[Sæt]&gt;=4,$J$7,))</f>
        <v>□</v>
      </c>
      <c r="N321" s="103" t="str">
        <f>IF($B319=0,,IF(Tabel2[Sæt]&gt;=5,$J$7,))</f>
        <v>□</v>
      </c>
      <c r="O321" s="103">
        <f>IF($B319=0,,IF(Tabel2[Sæt]&gt;=6,$J$7,))</f>
        <v>0</v>
      </c>
      <c r="P321" s="103">
        <f>IF($B319=0,,IF(Tabel2[Sæt]&gt;=7,$J$7,))</f>
        <v>0</v>
      </c>
      <c r="Q321" s="103">
        <f>IF($B319=0,,IF(Tabel2[Sæt]&gt;=8,$J$7,))</f>
        <v>0</v>
      </c>
      <c r="R321" s="103">
        <f>IF($B319=0,,IF(Tabel2[Sæt]&gt;=9,$J$7,))</f>
        <v>0</v>
      </c>
      <c r="S321" s="103">
        <f>IF($B319=0,,IF(Tabel2[Sæt]&gt;=10,$J$7,))</f>
        <v>0</v>
      </c>
      <c r="T321" s="27"/>
      <c r="U321" s="25"/>
    </row>
    <row r="322" spans="2:21" s="66" customFormat="1" ht="6" customHeight="1" x14ac:dyDescent="0.25">
      <c r="B322" s="36"/>
      <c r="C322" s="37"/>
      <c r="D322" s="37"/>
      <c r="E322" s="37"/>
      <c r="F322" s="37"/>
      <c r="G322" s="37"/>
      <c r="H322" s="37"/>
      <c r="I322" s="37"/>
      <c r="J322" s="37"/>
      <c r="K322" s="37"/>
      <c r="L322" s="37"/>
      <c r="M322" s="37"/>
      <c r="N322" s="37"/>
      <c r="O322" s="37"/>
      <c r="P322" s="37"/>
      <c r="Q322" s="37"/>
      <c r="R322" s="37"/>
      <c r="S322" s="37"/>
      <c r="T322" s="37"/>
      <c r="U322" s="38"/>
    </row>
    <row r="323" spans="2:21" s="66" customFormat="1" ht="12.75" customHeight="1" x14ac:dyDescent="0.25">
      <c r="B323" s="101" t="str">
        <f>'Asstistance Exercises'!C28</f>
        <v>Hanging Leg Raises</v>
      </c>
      <c r="C323" s="63"/>
      <c r="D323" s="63"/>
      <c r="E323" s="63"/>
      <c r="F323" s="63"/>
      <c r="G323" s="63"/>
      <c r="H323" s="63"/>
      <c r="I323" s="63"/>
      <c r="J323" s="63"/>
      <c r="K323" s="63"/>
      <c r="L323" s="63"/>
      <c r="M323" s="63"/>
      <c r="N323" s="63"/>
      <c r="O323" s="63"/>
      <c r="P323" s="63"/>
      <c r="Q323" s="63"/>
      <c r="R323" s="63"/>
      <c r="S323" s="63"/>
      <c r="T323" s="63"/>
      <c r="U323" s="64"/>
    </row>
    <row r="324" spans="2:21" s="66" customFormat="1" ht="6" customHeight="1" x14ac:dyDescent="0.25">
      <c r="B324" s="10"/>
      <c r="C324" s="11"/>
      <c r="D324" s="11"/>
      <c r="E324" s="11"/>
      <c r="F324" s="11"/>
      <c r="G324" s="12"/>
      <c r="H324" s="13"/>
      <c r="I324" s="13"/>
      <c r="J324" s="14"/>
      <c r="K324" s="14"/>
      <c r="L324" s="14"/>
      <c r="M324" s="14"/>
      <c r="N324" s="14"/>
      <c r="O324" s="14"/>
      <c r="P324" s="14"/>
      <c r="Q324" s="14"/>
      <c r="R324" s="14"/>
      <c r="S324" s="14"/>
      <c r="T324" s="14"/>
      <c r="U324" s="15"/>
    </row>
    <row r="325" spans="2:21" s="66" customFormat="1" ht="11.25" customHeight="1" x14ac:dyDescent="0.25">
      <c r="B325" s="35"/>
      <c r="C325" s="104">
        <f>IF($B323&lt;&gt;0,'Asstistance Exercises'!$B$10,)</f>
        <v>5</v>
      </c>
      <c r="D325" s="104" t="str">
        <f>IF($B323&lt;&gt;0,"x",)</f>
        <v>x</v>
      </c>
      <c r="E325" s="105">
        <f>IF($B323&lt;&gt;0,Reps_alt,)</f>
        <v>15</v>
      </c>
      <c r="F325" s="105" t="str">
        <f>IF($B323&lt;&gt;0,"@",)</f>
        <v>@</v>
      </c>
      <c r="G325" s="29" t="s">
        <v>11</v>
      </c>
      <c r="H325" s="20"/>
      <c r="I325" s="27"/>
      <c r="J325" s="103" t="str">
        <f>IF($B323=0,,IF('Asstistance Exercises'!$B$10&gt;=1,$J$7,))</f>
        <v>□</v>
      </c>
      <c r="K325" s="103" t="str">
        <f>IF($B323=0,,IF('Asstistance Exercises'!$B$10&gt;=2,$J$7,))</f>
        <v>□</v>
      </c>
      <c r="L325" s="103" t="str">
        <f>IF($B323=0,,IF('Asstistance Exercises'!$B$10&gt;=3,$J$7,))</f>
        <v>□</v>
      </c>
      <c r="M325" s="103" t="str">
        <f>IF($B323=0,,IF('Asstistance Exercises'!$B$10&gt;=4,$J$7,))</f>
        <v>□</v>
      </c>
      <c r="N325" s="103" t="str">
        <f>IF($B323=0,,IF('Asstistance Exercises'!$B$10&gt;=5,$J$7,))</f>
        <v>□</v>
      </c>
      <c r="O325" s="103">
        <f>IF($B323=0,,IF('Asstistance Exercises'!$B$10&gt;=6,$J$7,))</f>
        <v>0</v>
      </c>
      <c r="P325" s="103">
        <f>IF($B323=0,,IF('Asstistance Exercises'!$B$10&gt;=7,$J$7,))</f>
        <v>0</v>
      </c>
      <c r="Q325" s="103">
        <f>IF($B323=0,,IF('Asstistance Exercises'!$B$10&gt;=8,$J$7,))</f>
        <v>0</v>
      </c>
      <c r="R325" s="103">
        <f>IF($B323=0,,IF('Asstistance Exercises'!$B$10&gt;=9,$J$7,))</f>
        <v>0</v>
      </c>
      <c r="S325" s="103">
        <f>IF($B323=0,,IF('Asstistance Exercises'!$B$10&gt;=10,$J$7,))</f>
        <v>0</v>
      </c>
      <c r="T325" s="27"/>
      <c r="U325" s="25"/>
    </row>
    <row r="326" spans="2:21" s="66" customFormat="1" ht="6" customHeight="1" x14ac:dyDescent="0.25">
      <c r="B326" s="28"/>
      <c r="C326" s="4"/>
      <c r="D326" s="4"/>
      <c r="E326" s="4"/>
      <c r="F326" s="4"/>
      <c r="G326" s="4"/>
      <c r="H326" s="4"/>
      <c r="I326" s="4"/>
      <c r="J326" s="4"/>
      <c r="K326" s="4"/>
      <c r="L326" s="4"/>
      <c r="M326" s="4"/>
      <c r="N326" s="4"/>
      <c r="O326" s="4"/>
      <c r="P326" s="4"/>
      <c r="Q326" s="4"/>
      <c r="R326" s="4"/>
      <c r="S326" s="4"/>
      <c r="T326" s="4"/>
      <c r="U326" s="26"/>
    </row>
    <row r="327" spans="2:21" s="66" customFormat="1" ht="12.75" customHeight="1" x14ac:dyDescent="0.25">
      <c r="B327" s="101" t="str">
        <f>'Asstistance Exercises'!C29</f>
        <v>Dumbbell Shrugs</v>
      </c>
      <c r="C327" s="63"/>
      <c r="D327" s="63"/>
      <c r="E327" s="63"/>
      <c r="F327" s="63"/>
      <c r="G327" s="63"/>
      <c r="H327" s="63"/>
      <c r="I327" s="63"/>
      <c r="J327" s="63"/>
      <c r="K327" s="63"/>
      <c r="L327" s="63"/>
      <c r="M327" s="63"/>
      <c r="N327" s="63"/>
      <c r="O327" s="63"/>
      <c r="P327" s="63"/>
      <c r="Q327" s="63"/>
      <c r="R327" s="63"/>
      <c r="S327" s="63"/>
      <c r="T327" s="63"/>
      <c r="U327" s="64"/>
    </row>
    <row r="328" spans="2:21" s="66" customFormat="1" ht="6" customHeight="1" x14ac:dyDescent="0.25">
      <c r="B328" s="10"/>
      <c r="C328" s="11"/>
      <c r="D328" s="11"/>
      <c r="E328" s="11"/>
      <c r="F328" s="11"/>
      <c r="G328" s="12"/>
      <c r="H328" s="13"/>
      <c r="I328" s="13"/>
      <c r="J328" s="14"/>
      <c r="K328" s="14"/>
      <c r="L328" s="14"/>
      <c r="M328" s="14"/>
      <c r="N328" s="14"/>
      <c r="O328" s="14"/>
      <c r="P328" s="14"/>
      <c r="Q328" s="14"/>
      <c r="R328" s="14"/>
      <c r="S328" s="14"/>
      <c r="T328" s="14"/>
      <c r="U328" s="15"/>
    </row>
    <row r="329" spans="2:21" s="66" customFormat="1" ht="11.25" customHeight="1" x14ac:dyDescent="0.25">
      <c r="B329" s="35"/>
      <c r="C329" s="104">
        <f>IF($B327&lt;&gt;0,Tabel2[Sæt],)</f>
        <v>5</v>
      </c>
      <c r="D329" s="104" t="str">
        <f>IF($B327&lt;&gt;0,"x",)</f>
        <v>x</v>
      </c>
      <c r="E329" s="105">
        <f>IF($B327&lt;&gt;0,Tabel2[Reps],)</f>
        <v>10</v>
      </c>
      <c r="F329" s="105" t="str">
        <f>IF($B327&lt;&gt;0,"@",)</f>
        <v>@</v>
      </c>
      <c r="G329" s="29" t="s">
        <v>11</v>
      </c>
      <c r="H329" s="20"/>
      <c r="I329" s="27"/>
      <c r="J329" s="103" t="str">
        <f>IF($B327=0,,IF(Tabel2[Sæt]&gt;=1,$J$7,))</f>
        <v>□</v>
      </c>
      <c r="K329" s="103" t="str">
        <f>IF($B327=0,,IF(Tabel2[Sæt]&gt;=2,$J$7,))</f>
        <v>□</v>
      </c>
      <c r="L329" s="103" t="str">
        <f>IF($B327=0,,IF(Tabel2[Sæt]&gt;=3,$J$7,))</f>
        <v>□</v>
      </c>
      <c r="M329" s="103" t="str">
        <f>IF($B327=0,,IF(Tabel2[Sæt]&gt;=4,$J$7,))</f>
        <v>□</v>
      </c>
      <c r="N329" s="103" t="str">
        <f>IF($B327=0,,IF(Tabel2[Sæt]&gt;=5,$J$7,))</f>
        <v>□</v>
      </c>
      <c r="O329" s="103">
        <f>IF($B327=0,,IF(Tabel2[Sæt]&gt;=6,$J$7,))</f>
        <v>0</v>
      </c>
      <c r="P329" s="103">
        <f>IF($B327=0,,IF(Tabel2[Sæt]&gt;=7,$J$7,))</f>
        <v>0</v>
      </c>
      <c r="Q329" s="103">
        <f>IF($B327=0,,IF(Tabel2[Sæt]&gt;=8,$J$7,))</f>
        <v>0</v>
      </c>
      <c r="R329" s="103">
        <f>IF($B327=0,,IF(Tabel2[Sæt]&gt;=9,$J$7,))</f>
        <v>0</v>
      </c>
      <c r="S329" s="103">
        <f>IF($B327=0,,IF(Tabel2[Sæt]&gt;=10,$J$7,))</f>
        <v>0</v>
      </c>
      <c r="T329" s="27"/>
      <c r="U329" s="25"/>
    </row>
    <row r="330" spans="2:21" s="66" customFormat="1" ht="6" customHeight="1" x14ac:dyDescent="0.25">
      <c r="B330" s="28"/>
      <c r="C330" s="4"/>
      <c r="D330" s="4"/>
      <c r="E330" s="4"/>
      <c r="F330" s="4"/>
      <c r="G330" s="4"/>
      <c r="H330" s="4"/>
      <c r="I330" s="4"/>
      <c r="J330" s="4"/>
      <c r="K330" s="4"/>
      <c r="L330" s="4"/>
      <c r="M330" s="4"/>
      <c r="N330" s="4"/>
      <c r="O330" s="4"/>
      <c r="P330" s="4"/>
      <c r="Q330" s="4"/>
      <c r="R330" s="4"/>
      <c r="S330" s="4"/>
      <c r="T330" s="4"/>
      <c r="U330" s="26"/>
    </row>
    <row r="331" spans="2:21" s="66" customFormat="1" ht="11.25" customHeight="1" thickBot="1" x14ac:dyDescent="0.3"/>
    <row r="332" spans="2:21" s="69" customFormat="1" ht="15" customHeight="1" thickBot="1" x14ac:dyDescent="0.3">
      <c r="B332" s="119" t="s">
        <v>28</v>
      </c>
      <c r="C332" s="115"/>
      <c r="D332" s="115"/>
      <c r="E332" s="118" t="s">
        <v>76</v>
      </c>
      <c r="F332" s="115" t="str">
        <f>Træningsdage!$C$7</f>
        <v>Søndag</v>
      </c>
      <c r="G332" s="115"/>
      <c r="H332" s="118" t="s">
        <v>76</v>
      </c>
      <c r="I332" s="116">
        <f>C337*E337+C338*E338+C339*E339+C343*E343+C347*E347+C351*E351</f>
        <v>115</v>
      </c>
      <c r="J332" s="116"/>
      <c r="K332" s="116"/>
      <c r="L332" s="116"/>
      <c r="M332" s="116"/>
      <c r="N332" s="116"/>
      <c r="O332" s="116"/>
      <c r="P332" s="116"/>
      <c r="Q332" s="116"/>
      <c r="R332" s="134"/>
      <c r="S332" s="134"/>
      <c r="T332" s="134"/>
      <c r="U332" s="117">
        <f>C337+C338+C339+C343+C347+C351</f>
        <v>13</v>
      </c>
    </row>
    <row r="333" spans="2:21" s="66" customFormat="1" ht="11.25" customHeight="1" x14ac:dyDescent="0.25">
      <c r="B333" s="6"/>
      <c r="C333" s="7"/>
      <c r="D333" s="7"/>
      <c r="E333" s="7"/>
      <c r="F333" s="7"/>
      <c r="G333" s="8"/>
      <c r="H333" s="9"/>
      <c r="I333" s="9"/>
      <c r="J333" s="6"/>
      <c r="K333" s="6"/>
      <c r="L333" s="6"/>
      <c r="M333" s="6"/>
      <c r="N333" s="6"/>
      <c r="O333" s="6"/>
      <c r="P333" s="6"/>
      <c r="Q333" s="6"/>
      <c r="R333" s="6"/>
      <c r="S333" s="6"/>
      <c r="T333" s="6"/>
      <c r="U333" s="6"/>
    </row>
    <row r="334" spans="2:21" s="66" customFormat="1" ht="12.75" customHeight="1" x14ac:dyDescent="0.25">
      <c r="B334" s="79" t="s">
        <v>2</v>
      </c>
      <c r="C334" s="80"/>
      <c r="D334" s="80"/>
      <c r="E334" s="80"/>
      <c r="F334" s="80"/>
      <c r="G334" s="80"/>
      <c r="H334" s="80"/>
      <c r="I334" s="80"/>
      <c r="J334" s="80"/>
      <c r="K334" s="80"/>
      <c r="L334" s="80"/>
      <c r="M334" s="80"/>
      <c r="N334" s="80"/>
      <c r="O334" s="80"/>
      <c r="P334" s="80"/>
      <c r="Q334" s="80"/>
      <c r="R334" s="80"/>
      <c r="S334" s="80"/>
      <c r="T334" s="80"/>
      <c r="U334" s="81"/>
    </row>
    <row r="335" spans="2:21" s="66" customFormat="1" ht="6" customHeight="1" x14ac:dyDescent="0.25">
      <c r="B335" s="10"/>
      <c r="C335" s="11"/>
      <c r="D335" s="11"/>
      <c r="E335" s="11"/>
      <c r="F335" s="11"/>
      <c r="G335" s="12"/>
      <c r="H335" s="13"/>
      <c r="I335" s="13"/>
      <c r="J335" s="14"/>
      <c r="K335" s="14"/>
      <c r="L335" s="14"/>
      <c r="M335" s="14"/>
      <c r="N335" s="14"/>
      <c r="O335" s="14"/>
      <c r="P335" s="14"/>
      <c r="Q335" s="14"/>
      <c r="R335" s="14"/>
      <c r="S335" s="14"/>
      <c r="T335" s="14"/>
      <c r="U335" s="15"/>
    </row>
    <row r="336" spans="2:21" s="66" customFormat="1" ht="11.25" customHeight="1" x14ac:dyDescent="0.25">
      <c r="B336" s="10"/>
      <c r="C336" s="73" t="s">
        <v>8</v>
      </c>
      <c r="D336" s="74"/>
      <c r="E336" s="74"/>
      <c r="F336" s="74"/>
      <c r="G336" s="74"/>
      <c r="H336" s="75"/>
      <c r="I336" s="13"/>
      <c r="J336" s="27"/>
      <c r="K336" s="14"/>
      <c r="L336" s="16"/>
      <c r="M336" s="14"/>
      <c r="N336" s="14"/>
      <c r="O336" s="14"/>
      <c r="P336" s="14"/>
      <c r="Q336" s="14"/>
      <c r="R336" s="14"/>
      <c r="S336" s="14"/>
      <c r="T336" s="14"/>
      <c r="U336" s="17"/>
    </row>
    <row r="337" spans="2:21" s="66" customFormat="1" ht="11.25" customHeight="1" x14ac:dyDescent="0.25">
      <c r="B337" s="10"/>
      <c r="C337" s="19">
        <f>Tabel27[Første procenttal]</f>
        <v>1</v>
      </c>
      <c r="D337" s="19" t="s">
        <v>6</v>
      </c>
      <c r="E337" s="23">
        <v>5</v>
      </c>
      <c r="F337" s="23" t="s">
        <v>7</v>
      </c>
      <c r="G337" s="18">
        <v>0.4</v>
      </c>
      <c r="H337" s="109">
        <f>ROUND((G337*OHP)/Afrunding,0)*Afrunding</f>
        <v>0</v>
      </c>
      <c r="I337" s="13"/>
      <c r="J337" s="103" t="str">
        <f>IF('Asstistance Exercises'!$B$40&gt;=1,Settings!$A$4,)</f>
        <v>□</v>
      </c>
      <c r="K337" s="103">
        <f>IF('Asstistance Exercises'!$B$40&gt;=2,$J$7,)</f>
        <v>0</v>
      </c>
      <c r="L337" s="103">
        <f>IF('Asstistance Exercises'!$B$40&gt;=3,$J$7,)</f>
        <v>0</v>
      </c>
      <c r="M337" s="103">
        <f>IF('Asstistance Exercises'!$B$40&gt;=4,$J$7,)</f>
        <v>0</v>
      </c>
      <c r="N337" s="103">
        <f>IF('Asstistance Exercises'!$B$40&gt;=5,$J$7,)</f>
        <v>0</v>
      </c>
      <c r="O337" s="103">
        <f>IF('Asstistance Exercises'!$B$40&gt;=6,$J$7,)</f>
        <v>0</v>
      </c>
      <c r="P337" s="103">
        <f>IF('Asstistance Exercises'!$B$40&gt;=7,$J$7,)</f>
        <v>0</v>
      </c>
      <c r="Q337" s="103">
        <f>IF('Asstistance Exercises'!$B$40&gt;=8,$J$7,)</f>
        <v>0</v>
      </c>
      <c r="R337" s="103">
        <f>IF('Asstistance Exercises'!$B$40&gt;=9,$J$7,)</f>
        <v>0</v>
      </c>
      <c r="S337" s="103">
        <f>IF('Asstistance Exercises'!$B$40&gt;=10,$J$7,)</f>
        <v>0</v>
      </c>
      <c r="T337" s="14"/>
      <c r="U337" s="17"/>
    </row>
    <row r="338" spans="2:21" s="66" customFormat="1" ht="11.25" customHeight="1" x14ac:dyDescent="0.25">
      <c r="B338" s="10"/>
      <c r="C338" s="19">
        <f>Tabel278[Andet procenttal]</f>
        <v>1</v>
      </c>
      <c r="D338" s="19" t="s">
        <v>6</v>
      </c>
      <c r="E338" s="23">
        <v>5</v>
      </c>
      <c r="F338" s="23" t="s">
        <v>7</v>
      </c>
      <c r="G338" s="18">
        <v>0.5</v>
      </c>
      <c r="H338" s="109">
        <f>ROUND((G338*OHP)/Afrunding,0)*Afrunding</f>
        <v>0</v>
      </c>
      <c r="I338" s="13"/>
      <c r="J338" s="103" t="str">
        <f>IF('Asstistance Exercises'!$B$43&gt;=1,$J$7,)</f>
        <v>□</v>
      </c>
      <c r="K338" s="103">
        <f>IF('Asstistance Exercises'!$B$43&gt;=2,$J$7,)</f>
        <v>0</v>
      </c>
      <c r="L338" s="103">
        <f>IF('Asstistance Exercises'!$B$43&gt;=3,$J$7,)</f>
        <v>0</v>
      </c>
      <c r="M338" s="103">
        <f>IF('Asstistance Exercises'!$B$43&gt;=4,$J$7,)</f>
        <v>0</v>
      </c>
      <c r="N338" s="103">
        <f>IF('Asstistance Exercises'!$B$43&gt;=5,$J$7,)</f>
        <v>0</v>
      </c>
      <c r="O338" s="103">
        <f>IF('Asstistance Exercises'!$B$43&gt;=6,$J$7,)</f>
        <v>0</v>
      </c>
      <c r="P338" s="103">
        <f>IF('Asstistance Exercises'!$B$43&gt;=7,$J$7,)</f>
        <v>0</v>
      </c>
      <c r="Q338" s="103">
        <f>IF('Asstistance Exercises'!$B$43&gt;=8,$J$7,)</f>
        <v>0</v>
      </c>
      <c r="R338" s="103">
        <f>IF('Asstistance Exercises'!$B$43&gt;=9,$J$7,)</f>
        <v>0</v>
      </c>
      <c r="S338" s="103">
        <f>IF('Asstistance Exercises'!$B$43&gt;=10,$J$7,)</f>
        <v>0</v>
      </c>
      <c r="T338" s="14"/>
      <c r="U338" s="17"/>
    </row>
    <row r="339" spans="2:21" s="66" customFormat="1" ht="11.25" customHeight="1" x14ac:dyDescent="0.25">
      <c r="B339" s="10"/>
      <c r="C339" s="19">
        <f>Tabel279[Tredje procenttal]</f>
        <v>1</v>
      </c>
      <c r="D339" s="19" t="s">
        <v>6</v>
      </c>
      <c r="E339" s="23">
        <v>5</v>
      </c>
      <c r="F339" s="23" t="s">
        <v>7</v>
      </c>
      <c r="G339" s="18">
        <v>0.6</v>
      </c>
      <c r="H339" s="109">
        <f>ROUND((G339*OHP)/Afrunding,0)*Afrunding</f>
        <v>0</v>
      </c>
      <c r="I339" s="13"/>
      <c r="J339" s="103" t="str">
        <f>IF('Asstistance Exercises'!$B$46&gt;=1,$J$7,)</f>
        <v>□</v>
      </c>
      <c r="K339" s="103">
        <f>IF('Asstistance Exercises'!$B$46&gt;=2,$J$7,)</f>
        <v>0</v>
      </c>
      <c r="L339" s="103">
        <f>IF('Asstistance Exercises'!$B$46&gt;=3,$J$7,)</f>
        <v>0</v>
      </c>
      <c r="M339" s="103">
        <f>IF('Asstistance Exercises'!$B$46&gt;=4,$J$7,)</f>
        <v>0</v>
      </c>
      <c r="N339" s="103">
        <f>IF('Asstistance Exercises'!$B$46&gt;=5,$J$7,)</f>
        <v>0</v>
      </c>
      <c r="O339" s="103">
        <f>IF('Asstistance Exercises'!$B$46&gt;=6,$J$7,)</f>
        <v>0</v>
      </c>
      <c r="P339" s="103">
        <f>IF('Asstistance Exercises'!$B$46&gt;=7,$J$7,)</f>
        <v>0</v>
      </c>
      <c r="Q339" s="103">
        <f>IF('Asstistance Exercises'!$B$46&gt;=8,$J$7,)</f>
        <v>0</v>
      </c>
      <c r="R339" s="103">
        <f>IF('Asstistance Exercises'!$B$46&gt;=9,$J$7,)</f>
        <v>0</v>
      </c>
      <c r="S339" s="103">
        <f>IF('Asstistance Exercises'!$B$46&gt;=10,$J$7,)</f>
        <v>0</v>
      </c>
      <c r="T339" s="14"/>
      <c r="U339" s="17"/>
    </row>
    <row r="340" spans="2:21" s="66" customFormat="1" ht="6" customHeight="1" x14ac:dyDescent="0.25">
      <c r="B340" s="10"/>
      <c r="C340" s="65"/>
      <c r="D340" s="65"/>
      <c r="E340" s="65"/>
      <c r="F340" s="65"/>
      <c r="G340" s="65"/>
      <c r="H340" s="65"/>
      <c r="I340" s="65"/>
      <c r="J340" s="65"/>
      <c r="K340" s="65"/>
      <c r="L340" s="65"/>
      <c r="M340" s="65"/>
      <c r="N340" s="65"/>
      <c r="O340" s="14"/>
      <c r="P340" s="14"/>
      <c r="Q340" s="14"/>
      <c r="R340" s="14"/>
      <c r="S340" s="14"/>
      <c r="T340" s="14"/>
      <c r="U340" s="25"/>
    </row>
    <row r="341" spans="2:21" s="66" customFormat="1" ht="12.75" customHeight="1" x14ac:dyDescent="0.25">
      <c r="B341" s="101" t="str">
        <f>'Asstistance Exercises'!C32</f>
        <v>French Press</v>
      </c>
      <c r="C341" s="63"/>
      <c r="D341" s="63"/>
      <c r="E341" s="63"/>
      <c r="F341" s="63"/>
      <c r="G341" s="63"/>
      <c r="H341" s="63"/>
      <c r="I341" s="63"/>
      <c r="J341" s="63"/>
      <c r="K341" s="63"/>
      <c r="L341" s="63"/>
      <c r="M341" s="63"/>
      <c r="N341" s="63"/>
      <c r="O341" s="63"/>
      <c r="P341" s="63"/>
      <c r="Q341" s="63"/>
      <c r="R341" s="63"/>
      <c r="S341" s="63"/>
      <c r="T341" s="63"/>
      <c r="U341" s="64"/>
    </row>
    <row r="342" spans="2:21" s="66" customFormat="1" ht="6" customHeight="1" x14ac:dyDescent="0.25">
      <c r="B342" s="30"/>
      <c r="C342" s="31"/>
      <c r="D342" s="31"/>
      <c r="E342" s="31"/>
      <c r="F342" s="31"/>
      <c r="G342" s="32"/>
      <c r="H342" s="33"/>
      <c r="I342" s="33"/>
      <c r="J342" s="34"/>
      <c r="K342" s="34"/>
      <c r="L342" s="34"/>
      <c r="M342" s="34"/>
      <c r="N342" s="34"/>
      <c r="O342" s="34"/>
      <c r="P342" s="34"/>
      <c r="Q342" s="34"/>
      <c r="R342" s="34"/>
      <c r="S342" s="34"/>
      <c r="T342" s="34"/>
      <c r="U342" s="15"/>
    </row>
    <row r="343" spans="2:21" s="66" customFormat="1" ht="11.25" customHeight="1" x14ac:dyDescent="0.25">
      <c r="B343" s="35"/>
      <c r="C343" s="104">
        <f>IF($B341&lt;&gt;0,Tabel2[Sæt],)</f>
        <v>5</v>
      </c>
      <c r="D343" s="104" t="str">
        <f>IF($B341&lt;&gt;0,"x",)</f>
        <v>x</v>
      </c>
      <c r="E343" s="105">
        <f>IF($B341&lt;&gt;0,Tabel2[Reps],)</f>
        <v>10</v>
      </c>
      <c r="F343" s="105" t="str">
        <f>IF($B341&lt;&gt;0,"@",)</f>
        <v>@</v>
      </c>
      <c r="G343" s="29" t="s">
        <v>11</v>
      </c>
      <c r="H343" s="20"/>
      <c r="I343" s="27"/>
      <c r="J343" s="103" t="str">
        <f>IF($B341=0,,IF(Tabel2[Sæt]&gt;=1,$J$7,))</f>
        <v>□</v>
      </c>
      <c r="K343" s="103" t="str">
        <f>IF($B341=0,,IF(Tabel2[Sæt]&gt;=2,$J$7,))</f>
        <v>□</v>
      </c>
      <c r="L343" s="103" t="str">
        <f>IF($B341=0,,IF(Tabel2[Sæt]&gt;=3,$J$7,))</f>
        <v>□</v>
      </c>
      <c r="M343" s="103" t="str">
        <f>IF($B341=0,,IF(Tabel2[Sæt]&gt;=4,$J$7,))</f>
        <v>□</v>
      </c>
      <c r="N343" s="103" t="str">
        <f>IF($B341=0,,IF(Tabel2[Sæt]&gt;=5,$J$7,))</f>
        <v>□</v>
      </c>
      <c r="O343" s="103">
        <f>IF($B341=0,,IF(Tabel2[Sæt]&gt;=6,$J$7,))</f>
        <v>0</v>
      </c>
      <c r="P343" s="103">
        <f>IF($B341=0,,IF(Tabel2[Sæt]&gt;=7,$J$7,))</f>
        <v>0</v>
      </c>
      <c r="Q343" s="103">
        <f>IF($B341=0,,IF(Tabel2[Sæt]&gt;=8,$J$7,))</f>
        <v>0</v>
      </c>
      <c r="R343" s="103">
        <f>IF($B341=0,,IF(Tabel2[Sæt]&gt;=9,$J$7,))</f>
        <v>0</v>
      </c>
      <c r="S343" s="103">
        <f>IF($B341=0,,IF(Tabel2[Sæt]&gt;=10,$J$7,))</f>
        <v>0</v>
      </c>
      <c r="T343" s="27"/>
      <c r="U343" s="25"/>
    </row>
    <row r="344" spans="2:21" s="66" customFormat="1" ht="6" customHeight="1" x14ac:dyDescent="0.25">
      <c r="B344" s="36"/>
      <c r="C344" s="37"/>
      <c r="D344" s="37"/>
      <c r="E344" s="37"/>
      <c r="F344" s="37"/>
      <c r="G344" s="37"/>
      <c r="H344" s="37"/>
      <c r="I344" s="37"/>
      <c r="J344" s="37"/>
      <c r="K344" s="37"/>
      <c r="L344" s="37"/>
      <c r="M344" s="37"/>
      <c r="N344" s="37"/>
      <c r="O344" s="37"/>
      <c r="P344" s="37"/>
      <c r="Q344" s="37"/>
      <c r="R344" s="37"/>
      <c r="S344" s="37"/>
      <c r="T344" s="37"/>
      <c r="U344" s="38"/>
    </row>
    <row r="345" spans="2:21" s="66" customFormat="1" ht="12.75" customHeight="1" x14ac:dyDescent="0.25">
      <c r="B345" s="101" t="str">
        <f>'Asstistance Exercises'!C33</f>
        <v>Chin-ups → Close Grip Lat Pulldowns</v>
      </c>
      <c r="C345" s="63"/>
      <c r="D345" s="63"/>
      <c r="E345" s="63"/>
      <c r="F345" s="63"/>
      <c r="G345" s="63"/>
      <c r="H345" s="63"/>
      <c r="I345" s="63"/>
      <c r="J345" s="63"/>
      <c r="K345" s="63"/>
      <c r="L345" s="63"/>
      <c r="M345" s="63"/>
      <c r="N345" s="63"/>
      <c r="O345" s="63"/>
      <c r="P345" s="63"/>
      <c r="Q345" s="63"/>
      <c r="R345" s="63"/>
      <c r="S345" s="63"/>
      <c r="T345" s="63"/>
      <c r="U345" s="64"/>
    </row>
    <row r="346" spans="2:21" s="66" customFormat="1" ht="6" customHeight="1" x14ac:dyDescent="0.25">
      <c r="B346" s="10"/>
      <c r="C346" s="11"/>
      <c r="D346" s="11"/>
      <c r="E346" s="11"/>
      <c r="F346" s="11"/>
      <c r="G346" s="12"/>
      <c r="H346" s="13"/>
      <c r="I346" s="13"/>
      <c r="J346" s="14"/>
      <c r="K346" s="14"/>
      <c r="L346" s="14"/>
      <c r="M346" s="14"/>
      <c r="N346" s="14"/>
      <c r="O346" s="14"/>
      <c r="P346" s="14"/>
      <c r="Q346" s="14"/>
      <c r="R346" s="14"/>
      <c r="S346" s="14"/>
      <c r="T346" s="14"/>
      <c r="U346" s="15"/>
    </row>
    <row r="347" spans="2:21" s="66" customFormat="1" ht="11.25" customHeight="1" x14ac:dyDescent="0.25">
      <c r="B347" s="35"/>
      <c r="C347" s="104">
        <f>IF($B345&lt;&gt;0,Tabel2[Sæt],)</f>
        <v>5</v>
      </c>
      <c r="D347" s="104" t="str">
        <f>IF($B345&lt;&gt;0,"x",)</f>
        <v>x</v>
      </c>
      <c r="E347" s="105">
        <f>IF($B345&lt;&gt;0,Tabel2[Reps],)</f>
        <v>10</v>
      </c>
      <c r="F347" s="105" t="str">
        <f>IF($B345&lt;&gt;0,"@",)</f>
        <v>@</v>
      </c>
      <c r="G347" s="29" t="s">
        <v>11</v>
      </c>
      <c r="H347" s="20"/>
      <c r="I347" s="27"/>
      <c r="J347" s="103" t="str">
        <f>IF($B345=0,,IF(Tabel2[Sæt]&gt;=1,$J$7,))</f>
        <v>□</v>
      </c>
      <c r="K347" s="103" t="str">
        <f>IF($B345=0,,IF(Tabel2[Sæt]&gt;=2,$J$7,))</f>
        <v>□</v>
      </c>
      <c r="L347" s="103" t="str">
        <f>IF($B345=0,,IF(Tabel2[Sæt]&gt;=3,$J$7,))</f>
        <v>□</v>
      </c>
      <c r="M347" s="103" t="str">
        <f>IF($B345=0,,IF(Tabel2[Sæt]&gt;=4,$J$7,))</f>
        <v>□</v>
      </c>
      <c r="N347" s="103" t="str">
        <f>IF($B345=0,,IF(Tabel2[Sæt]&gt;=5,$J$7,))</f>
        <v>□</v>
      </c>
      <c r="O347" s="103">
        <f>IF($B345=0,,IF(Tabel2[Sæt]&gt;=6,$J$7,))</f>
        <v>0</v>
      </c>
      <c r="P347" s="103">
        <f>IF($B345=0,,IF(Tabel2[Sæt]&gt;=7,$J$7,))</f>
        <v>0</v>
      </c>
      <c r="Q347" s="103">
        <f>IF($B345=0,,IF(Tabel2[Sæt]&gt;=8,$J$7,))</f>
        <v>0</v>
      </c>
      <c r="R347" s="103">
        <f>IF($B345=0,,IF(Tabel2[Sæt]&gt;=9,$J$7,))</f>
        <v>0</v>
      </c>
      <c r="S347" s="103">
        <f>IF($B345=0,,IF(Tabel2[Sæt]&gt;=10,$J$7,))</f>
        <v>0</v>
      </c>
      <c r="T347" s="27"/>
      <c r="U347" s="25"/>
    </row>
    <row r="348" spans="2:21" s="66" customFormat="1" ht="6" customHeight="1" x14ac:dyDescent="0.25">
      <c r="B348" s="28"/>
      <c r="C348" s="4"/>
      <c r="D348" s="4"/>
      <c r="E348" s="4"/>
      <c r="F348" s="4"/>
      <c r="G348" s="4"/>
      <c r="H348" s="4"/>
      <c r="I348" s="4"/>
      <c r="J348" s="4"/>
      <c r="K348" s="4"/>
      <c r="L348" s="4"/>
      <c r="M348" s="4"/>
      <c r="N348" s="4"/>
      <c r="O348" s="4"/>
      <c r="P348" s="4"/>
      <c r="Q348" s="4"/>
      <c r="R348" s="4"/>
      <c r="S348" s="4"/>
      <c r="T348" s="4"/>
      <c r="U348" s="26"/>
    </row>
    <row r="349" spans="2:21" ht="11.25" customHeight="1" x14ac:dyDescent="0.25">
      <c r="B349" s="101">
        <f>'Asstistance Exercises'!C34</f>
        <v>0</v>
      </c>
      <c r="C349" s="63"/>
      <c r="D349" s="63"/>
      <c r="E349" s="63"/>
      <c r="F349" s="63"/>
      <c r="G349" s="63"/>
      <c r="H349" s="63"/>
      <c r="I349" s="63"/>
      <c r="J349" s="63"/>
      <c r="K349" s="63"/>
      <c r="L349" s="63"/>
      <c r="M349" s="63"/>
      <c r="N349" s="63"/>
      <c r="O349" s="63"/>
      <c r="P349" s="63"/>
      <c r="Q349" s="63"/>
      <c r="R349" s="63"/>
      <c r="S349" s="63"/>
      <c r="T349" s="63"/>
      <c r="U349" s="64"/>
    </row>
    <row r="350" spans="2:21" ht="6" customHeight="1" x14ac:dyDescent="0.25">
      <c r="B350" s="10"/>
      <c r="C350" s="11"/>
      <c r="D350" s="11"/>
      <c r="E350" s="11"/>
      <c r="F350" s="11"/>
      <c r="G350" s="12"/>
      <c r="H350" s="13"/>
      <c r="I350" s="13"/>
      <c r="J350" s="14"/>
      <c r="K350" s="14"/>
      <c r="L350" s="14"/>
      <c r="M350" s="14"/>
      <c r="N350" s="14"/>
      <c r="O350" s="14"/>
      <c r="P350" s="14"/>
      <c r="Q350" s="14"/>
      <c r="R350" s="14"/>
      <c r="S350" s="14"/>
      <c r="T350" s="14"/>
      <c r="U350" s="15"/>
    </row>
    <row r="351" spans="2:21" ht="11.25" customHeight="1" x14ac:dyDescent="0.25">
      <c r="B351" s="35"/>
      <c r="C351" s="104">
        <f>IF($B349&lt;&gt;0,Tabel2[Sæt],)</f>
        <v>0</v>
      </c>
      <c r="D351" s="104">
        <f>IF($B349&lt;&gt;0,"x",)</f>
        <v>0</v>
      </c>
      <c r="E351" s="105">
        <f>IF($B349&lt;&gt;0,Tabel2[Reps],)</f>
        <v>0</v>
      </c>
      <c r="F351" s="105">
        <f>IF($B349&lt;&gt;0,"@",)</f>
        <v>0</v>
      </c>
      <c r="G351" s="29" t="s">
        <v>11</v>
      </c>
      <c r="H351" s="20"/>
      <c r="I351" s="27"/>
      <c r="J351" s="103">
        <f>IF($B349=0,,IF(Tabel2[Sæt]&gt;=1,$J$7,))</f>
        <v>0</v>
      </c>
      <c r="K351" s="103">
        <f>IF($B349=0,,IF(Tabel2[Sæt]&gt;=2,$J$7,))</f>
        <v>0</v>
      </c>
      <c r="L351" s="103">
        <f>IF($B349=0,,IF(Tabel2[Sæt]&gt;=3,$J$7,))</f>
        <v>0</v>
      </c>
      <c r="M351" s="103">
        <f>IF($B349=0,,IF(Tabel2[Sæt]&gt;=4,$J$7,))</f>
        <v>0</v>
      </c>
      <c r="N351" s="103">
        <f>IF($B349=0,,IF(Tabel2[Sæt]&gt;=5,$J$7,))</f>
        <v>0</v>
      </c>
      <c r="O351" s="103">
        <f>IF($B349=0,,IF(Tabel2[Sæt]&gt;=6,$J$7,))</f>
        <v>0</v>
      </c>
      <c r="P351" s="103">
        <f>IF($B349=0,,IF(Tabel2[Sæt]&gt;=7,$J$7,))</f>
        <v>0</v>
      </c>
      <c r="Q351" s="103">
        <f>IF($B349=0,,IF(Tabel2[Sæt]&gt;=8,$J$7,))</f>
        <v>0</v>
      </c>
      <c r="R351" s="103">
        <f>IF($B349=0,,IF(Tabel2[Sæt]&gt;=9,$J$7,))</f>
        <v>0</v>
      </c>
      <c r="S351" s="103">
        <f>IF($B349=0,,IF(Tabel2[Sæt]&gt;=10,$J$7,))</f>
        <v>0</v>
      </c>
      <c r="T351" s="27"/>
      <c r="U351" s="25"/>
    </row>
    <row r="352" spans="2:21" ht="6" customHeight="1" x14ac:dyDescent="0.25">
      <c r="B352" s="28"/>
      <c r="C352" s="4"/>
      <c r="D352" s="4"/>
      <c r="E352" s="4"/>
      <c r="F352" s="4"/>
      <c r="G352" s="4"/>
      <c r="H352" s="4"/>
      <c r="I352" s="4"/>
      <c r="J352" s="4"/>
      <c r="K352" s="4"/>
      <c r="L352" s="4"/>
      <c r="M352" s="4"/>
      <c r="N352" s="4"/>
      <c r="O352" s="4"/>
      <c r="P352" s="4"/>
      <c r="Q352" s="4"/>
      <c r="R352" s="4"/>
      <c r="S352" s="4"/>
      <c r="T352" s="4"/>
      <c r="U352" s="26"/>
    </row>
    <row r="353" ht="11.25" customHeight="1" x14ac:dyDescent="0.25"/>
    <row r="354" ht="11.25" customHeight="1" x14ac:dyDescent="0.25"/>
    <row r="355" ht="11.25" customHeight="1" x14ac:dyDescent="0.25"/>
    <row r="356" ht="11.25" customHeight="1" x14ac:dyDescent="0.25"/>
    <row r="357" ht="11.25" customHeight="1" x14ac:dyDescent="0.25"/>
    <row r="358" ht="11.25" customHeight="1" x14ac:dyDescent="0.25"/>
    <row r="359" ht="11.25" customHeight="1" x14ac:dyDescent="0.25"/>
    <row r="360" ht="11.25" customHeight="1" x14ac:dyDescent="0.25"/>
    <row r="361" ht="11.25" customHeight="1" x14ac:dyDescent="0.25"/>
    <row r="362" ht="11.25" customHeight="1" x14ac:dyDescent="0.25"/>
    <row r="363" ht="11.25" customHeight="1" x14ac:dyDescent="0.25"/>
    <row r="364" ht="11.25" customHeight="1" x14ac:dyDescent="0.25"/>
    <row r="365" ht="11.25" customHeight="1" x14ac:dyDescent="0.25"/>
    <row r="366" ht="11.25" customHeight="1" x14ac:dyDescent="0.25"/>
    <row r="367" ht="11.25" customHeight="1" x14ac:dyDescent="0.25"/>
    <row r="368" ht="11.25" customHeight="1" x14ac:dyDescent="0.25"/>
    <row r="369" ht="11.25" customHeight="1" x14ac:dyDescent="0.25"/>
    <row r="370" ht="11.25" customHeight="1" x14ac:dyDescent="0.25"/>
    <row r="371" ht="11.25" customHeight="1" x14ac:dyDescent="0.25"/>
    <row r="372" ht="11.25" customHeight="1" x14ac:dyDescent="0.25"/>
    <row r="373" ht="11.25" customHeight="1" x14ac:dyDescent="0.25"/>
    <row r="374" ht="11.25" customHeight="1" x14ac:dyDescent="0.25"/>
    <row r="375" ht="11.25" customHeight="1" x14ac:dyDescent="0.25"/>
    <row r="376" ht="11.25" customHeight="1" x14ac:dyDescent="0.25"/>
    <row r="377" ht="11.25" customHeight="1" x14ac:dyDescent="0.25"/>
    <row r="378" ht="11.25" customHeight="1" x14ac:dyDescent="0.25"/>
    <row r="379" ht="11.25" customHeight="1" x14ac:dyDescent="0.25"/>
    <row r="380" ht="11.25" customHeight="1" x14ac:dyDescent="0.25"/>
    <row r="381" ht="11.25" customHeight="1" x14ac:dyDescent="0.25"/>
    <row r="382" ht="11.25" customHeight="1" x14ac:dyDescent="0.25"/>
    <row r="383" ht="11.25" customHeight="1" x14ac:dyDescent="0.25"/>
    <row r="384" ht="11.25" customHeight="1" x14ac:dyDescent="0.25"/>
    <row r="385" ht="11.25" customHeight="1" x14ac:dyDescent="0.25"/>
    <row r="386" ht="11.25" customHeight="1" x14ac:dyDescent="0.25"/>
    <row r="387" ht="11.25" customHeight="1" x14ac:dyDescent="0.25"/>
    <row r="388" ht="11.25" customHeight="1" x14ac:dyDescent="0.25"/>
    <row r="389" ht="11.25" customHeight="1" x14ac:dyDescent="0.25"/>
    <row r="390" ht="11.25" customHeight="1" x14ac:dyDescent="0.25"/>
    <row r="391" ht="11.25" customHeight="1" x14ac:dyDescent="0.25"/>
    <row r="392" ht="11.25" customHeight="1" x14ac:dyDescent="0.25"/>
    <row r="393" ht="11.25" customHeight="1" x14ac:dyDescent="0.25"/>
    <row r="394" ht="11.25" customHeight="1" x14ac:dyDescent="0.25"/>
    <row r="395" ht="11.25" customHeight="1" x14ac:dyDescent="0.25"/>
    <row r="396" ht="11.25" customHeight="1" x14ac:dyDescent="0.25"/>
    <row r="397" ht="11.25" customHeight="1" x14ac:dyDescent="0.25"/>
    <row r="398" ht="11.25" customHeight="1" x14ac:dyDescent="0.25"/>
    <row r="399" ht="11.25" customHeight="1" x14ac:dyDescent="0.25"/>
    <row r="400" ht="11.25" customHeight="1" x14ac:dyDescent="0.25"/>
    <row r="401" ht="11.25" customHeight="1" x14ac:dyDescent="0.25"/>
    <row r="402" ht="11.25" customHeight="1" x14ac:dyDescent="0.25"/>
    <row r="403" ht="11.25" customHeight="1" x14ac:dyDescent="0.25"/>
    <row r="404" ht="11.25" customHeight="1" x14ac:dyDescent="0.25"/>
    <row r="405" ht="11.25" customHeight="1" x14ac:dyDescent="0.25"/>
    <row r="406" ht="11.25" customHeight="1" x14ac:dyDescent="0.25"/>
    <row r="407" ht="11.25" customHeight="1" x14ac:dyDescent="0.25"/>
    <row r="408" ht="11.25" customHeight="1" x14ac:dyDescent="0.25"/>
    <row r="409" ht="11.25" customHeight="1" x14ac:dyDescent="0.25"/>
    <row r="410" ht="11.25" customHeight="1" x14ac:dyDescent="0.25"/>
    <row r="411" ht="11.25" customHeight="1" x14ac:dyDescent="0.25"/>
    <row r="412" ht="11.25" customHeight="1" x14ac:dyDescent="0.25"/>
    <row r="413" ht="11.25" customHeight="1" x14ac:dyDescent="0.25"/>
    <row r="414" ht="11.25" customHeight="1" x14ac:dyDescent="0.25"/>
    <row r="415" ht="11.25" customHeight="1" x14ac:dyDescent="0.25"/>
    <row r="416" ht="11.25" customHeight="1" x14ac:dyDescent="0.25"/>
    <row r="417" ht="11.25" customHeight="1" x14ac:dyDescent="0.25"/>
    <row r="418" ht="11.25" customHeight="1" x14ac:dyDescent="0.25"/>
    <row r="419" ht="11.25" customHeight="1" x14ac:dyDescent="0.25"/>
    <row r="420" ht="11.25" customHeight="1" x14ac:dyDescent="0.25"/>
    <row r="421" ht="11.25" customHeight="1" x14ac:dyDescent="0.25"/>
    <row r="422" ht="11.25" customHeight="1" x14ac:dyDescent="0.25"/>
    <row r="423" ht="11.25" customHeight="1" x14ac:dyDescent="0.25"/>
    <row r="424" ht="11.25" customHeight="1" x14ac:dyDescent="0.25"/>
    <row r="425" ht="11.25" customHeight="1" x14ac:dyDescent="0.25"/>
    <row r="426" ht="11.25" customHeight="1" x14ac:dyDescent="0.25"/>
    <row r="427" ht="11.25" customHeight="1" x14ac:dyDescent="0.25"/>
    <row r="428" ht="11.25" customHeight="1" x14ac:dyDescent="0.25"/>
    <row r="429" ht="11.25" customHeight="1" x14ac:dyDescent="0.25"/>
    <row r="430" ht="11.25" customHeight="1" x14ac:dyDescent="0.25"/>
    <row r="431" ht="11.25" customHeight="1" x14ac:dyDescent="0.25"/>
    <row r="432" ht="11.25" customHeight="1" x14ac:dyDescent="0.25"/>
    <row r="433" ht="11.25" customHeight="1" x14ac:dyDescent="0.25"/>
    <row r="434" ht="11.25" customHeight="1" x14ac:dyDescent="0.25"/>
    <row r="435" ht="11.25" customHeight="1" x14ac:dyDescent="0.25"/>
    <row r="436" ht="11.25" customHeight="1" x14ac:dyDescent="0.25"/>
    <row r="437" ht="11.25" customHeight="1" x14ac:dyDescent="0.25"/>
    <row r="438" ht="11.25" customHeight="1" x14ac:dyDescent="0.25"/>
    <row r="439" ht="11.25" customHeight="1" x14ac:dyDescent="0.25"/>
    <row r="440" ht="11.25" customHeight="1" x14ac:dyDescent="0.25"/>
    <row r="441" ht="11.25" customHeight="1" x14ac:dyDescent="0.25"/>
    <row r="442" ht="11.25" customHeight="1" x14ac:dyDescent="0.25"/>
    <row r="443" ht="11.25" customHeight="1" x14ac:dyDescent="0.25"/>
    <row r="444" ht="11.25" customHeight="1" x14ac:dyDescent="0.25"/>
    <row r="445" ht="11.25" customHeight="1" x14ac:dyDescent="0.25"/>
    <row r="446" ht="11.25" customHeight="1" x14ac:dyDescent="0.25"/>
    <row r="447" ht="11.25" customHeight="1" x14ac:dyDescent="0.25"/>
    <row r="448" ht="11.25" customHeight="1" x14ac:dyDescent="0.25"/>
    <row r="449" ht="11.25" customHeight="1" x14ac:dyDescent="0.25"/>
    <row r="450" ht="11.25" customHeight="1" x14ac:dyDescent="0.25"/>
    <row r="451" ht="11.25" customHeight="1" x14ac:dyDescent="0.25"/>
    <row r="452" ht="11.25" customHeight="1" x14ac:dyDescent="0.25"/>
    <row r="453" ht="11.25" customHeight="1" x14ac:dyDescent="0.25"/>
    <row r="454" ht="11.25" customHeight="1" x14ac:dyDescent="0.25"/>
    <row r="455" ht="11.25" customHeight="1" x14ac:dyDescent="0.25"/>
    <row r="456" ht="11.25" customHeight="1" x14ac:dyDescent="0.25"/>
    <row r="457" ht="11.25" customHeight="1" x14ac:dyDescent="0.25"/>
    <row r="458" ht="11.25" customHeight="1" x14ac:dyDescent="0.25"/>
    <row r="459" ht="11.25" customHeight="1" x14ac:dyDescent="0.25"/>
    <row r="460" ht="11.25" customHeight="1" x14ac:dyDescent="0.25"/>
    <row r="461" ht="11.25" customHeight="1" x14ac:dyDescent="0.25"/>
    <row r="462" ht="11.25" customHeight="1" x14ac:dyDescent="0.25"/>
    <row r="463" ht="11.25" customHeight="1" x14ac:dyDescent="0.25"/>
    <row r="464" ht="11.25" customHeight="1" x14ac:dyDescent="0.25"/>
    <row r="465" ht="11.25" customHeight="1" x14ac:dyDescent="0.25"/>
    <row r="466" ht="11.25" customHeight="1" x14ac:dyDescent="0.25"/>
    <row r="467" ht="11.25" customHeight="1" x14ac:dyDescent="0.25"/>
    <row r="468" ht="11.25" customHeight="1" x14ac:dyDescent="0.25"/>
    <row r="469" ht="11.25" customHeight="1" x14ac:dyDescent="0.25"/>
    <row r="470" ht="11.25" customHeight="1" x14ac:dyDescent="0.25"/>
    <row r="471" ht="11.25" customHeight="1" x14ac:dyDescent="0.25"/>
    <row r="472" ht="11.25" customHeight="1" x14ac:dyDescent="0.25"/>
    <row r="473" ht="11.25" customHeight="1" x14ac:dyDescent="0.25"/>
    <row r="474" ht="11.25" customHeight="1" x14ac:dyDescent="0.25"/>
    <row r="475" ht="11.25" customHeight="1" x14ac:dyDescent="0.25"/>
    <row r="476" ht="11.25" customHeight="1" x14ac:dyDescent="0.25"/>
    <row r="477" ht="11.25" customHeight="1" x14ac:dyDescent="0.25"/>
    <row r="478" ht="11.25" customHeight="1" x14ac:dyDescent="0.25"/>
    <row r="479" ht="11.25" customHeight="1" x14ac:dyDescent="0.25"/>
    <row r="480" ht="11.25" customHeight="1" x14ac:dyDescent="0.25"/>
    <row r="481" ht="11.25" customHeight="1" x14ac:dyDescent="0.25"/>
    <row r="482" ht="11.25" customHeight="1" x14ac:dyDescent="0.25"/>
    <row r="483" ht="11.25" customHeight="1" x14ac:dyDescent="0.25"/>
    <row r="484" ht="11.25" customHeight="1" x14ac:dyDescent="0.25"/>
    <row r="485" ht="11.25" customHeight="1" x14ac:dyDescent="0.25"/>
    <row r="486" ht="11.25" customHeight="1" x14ac:dyDescent="0.25"/>
    <row r="487" ht="11.25" customHeight="1" x14ac:dyDescent="0.25"/>
    <row r="488" ht="11.25" customHeight="1" x14ac:dyDescent="0.25"/>
    <row r="489" ht="11.25" customHeight="1" x14ac:dyDescent="0.25"/>
    <row r="490" ht="11.25" customHeight="1" x14ac:dyDescent="0.25"/>
    <row r="491" ht="11.25" customHeight="1" x14ac:dyDescent="0.25"/>
    <row r="492" ht="11.25" customHeight="1" x14ac:dyDescent="0.25"/>
    <row r="493" ht="11.25" customHeight="1" x14ac:dyDescent="0.25"/>
    <row r="494" ht="11.25" customHeight="1" x14ac:dyDescent="0.25"/>
    <row r="495" ht="11.25" customHeight="1" x14ac:dyDescent="0.25"/>
    <row r="496" ht="11.25" customHeight="1" x14ac:dyDescent="0.25"/>
    <row r="497" ht="11.25" customHeight="1" x14ac:dyDescent="0.25"/>
    <row r="498" ht="11.25" customHeight="1" x14ac:dyDescent="0.25"/>
    <row r="499" ht="11.25" customHeight="1" x14ac:dyDescent="0.25"/>
    <row r="500" ht="11.25" customHeight="1" x14ac:dyDescent="0.25"/>
    <row r="501" ht="11.25" customHeight="1" x14ac:dyDescent="0.25"/>
    <row r="502" ht="11.25" customHeight="1" x14ac:dyDescent="0.25"/>
    <row r="503" ht="11.25" customHeight="1" x14ac:dyDescent="0.25"/>
    <row r="504" ht="11.25" customHeight="1" x14ac:dyDescent="0.25"/>
    <row r="505" ht="11.25" customHeight="1" x14ac:dyDescent="0.25"/>
    <row r="506" ht="11.25" customHeight="1" x14ac:dyDescent="0.25"/>
    <row r="507" ht="11.25" customHeight="1" x14ac:dyDescent="0.25"/>
    <row r="508" ht="11.25" customHeight="1" x14ac:dyDescent="0.25"/>
    <row r="509" ht="11.25" customHeight="1" x14ac:dyDescent="0.25"/>
    <row r="510" ht="11.25" customHeight="1" x14ac:dyDescent="0.25"/>
    <row r="511" ht="11.25" customHeight="1" x14ac:dyDescent="0.25"/>
    <row r="512" ht="11.25" customHeight="1" x14ac:dyDescent="0.25"/>
    <row r="513" ht="11.25" customHeight="1" x14ac:dyDescent="0.25"/>
    <row r="514" ht="11.25" customHeight="1" x14ac:dyDescent="0.25"/>
    <row r="515" ht="11.25" customHeight="1" x14ac:dyDescent="0.25"/>
    <row r="516" ht="11.25" customHeight="1" x14ac:dyDescent="0.25"/>
    <row r="517" ht="11.25" customHeight="1" x14ac:dyDescent="0.25"/>
    <row r="518" ht="11.25" customHeight="1" x14ac:dyDescent="0.25"/>
    <row r="519" ht="11.25" customHeight="1" x14ac:dyDescent="0.25"/>
    <row r="520" ht="11.25" customHeight="1" x14ac:dyDescent="0.25"/>
    <row r="521" ht="11.25" customHeight="1" x14ac:dyDescent="0.25"/>
    <row r="522" ht="11.25" customHeight="1" x14ac:dyDescent="0.25"/>
    <row r="523" ht="11.25" customHeight="1" x14ac:dyDescent="0.25"/>
  </sheetData>
  <mergeCells count="48">
    <mergeCell ref="I24:Q24"/>
    <mergeCell ref="I2:Q2"/>
    <mergeCell ref="I332:Q332"/>
    <mergeCell ref="I310:Q310"/>
    <mergeCell ref="I288:Q288"/>
    <mergeCell ref="I266:Q266"/>
    <mergeCell ref="I244:Q244"/>
    <mergeCell ref="I222:Q222"/>
    <mergeCell ref="I200:Q200"/>
    <mergeCell ref="I178:Q178"/>
    <mergeCell ref="I156:Q156"/>
    <mergeCell ref="I134:Q134"/>
    <mergeCell ref="I112:Q112"/>
    <mergeCell ref="I90:Q90"/>
    <mergeCell ref="I68:Q68"/>
    <mergeCell ref="I46:Q46"/>
    <mergeCell ref="B334:U334"/>
    <mergeCell ref="C336:H336"/>
    <mergeCell ref="B268:U268"/>
    <mergeCell ref="C270:H270"/>
    <mergeCell ref="B290:U290"/>
    <mergeCell ref="C292:H292"/>
    <mergeCell ref="B4:U4"/>
    <mergeCell ref="C6:H6"/>
    <mergeCell ref="B158:U158"/>
    <mergeCell ref="C160:H160"/>
    <mergeCell ref="B70:U70"/>
    <mergeCell ref="C72:H72"/>
    <mergeCell ref="B26:U26"/>
    <mergeCell ref="C28:H28"/>
    <mergeCell ref="B48:U48"/>
    <mergeCell ref="C50:H50"/>
    <mergeCell ref="C116:H116"/>
    <mergeCell ref="B136:U136"/>
    <mergeCell ref="C138:H138"/>
    <mergeCell ref="B92:U92"/>
    <mergeCell ref="C94:H94"/>
    <mergeCell ref="B114:U114"/>
    <mergeCell ref="B180:U180"/>
    <mergeCell ref="C182:H182"/>
    <mergeCell ref="B202:U202"/>
    <mergeCell ref="C204:H204"/>
    <mergeCell ref="B224:U224"/>
    <mergeCell ref="C226:H226"/>
    <mergeCell ref="B246:U246"/>
    <mergeCell ref="C248:H248"/>
    <mergeCell ref="B312:U312"/>
    <mergeCell ref="C314:H314"/>
  </mergeCells>
  <printOptions horizontalCentered="1" verticalCentered="1"/>
  <pageMargins left="0.70866141732283472" right="0.70866141732283472" top="0.74803149606299213" bottom="0.74803149606299213" header="0.31496062992125984" footer="0.31496062992125984"/>
  <pageSetup paperSize="9" scale="89" orientation="portrait" r:id="rId1"/>
  <legacy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475"/>
  <sheetViews>
    <sheetView zoomScale="125" zoomScaleNormal="125" zoomScalePageLayoutView="125" workbookViewId="0">
      <selection activeCell="V9" sqref="V9"/>
    </sheetView>
  </sheetViews>
  <sheetFormatPr defaultColWidth="8.85546875" defaultRowHeight="15" x14ac:dyDescent="0.25"/>
  <cols>
    <col min="1" max="4" width="2.140625" style="1" customWidth="1"/>
    <col min="5" max="5" width="3.140625" style="1" customWidth="1"/>
    <col min="6" max="6" width="2.140625" style="1" customWidth="1"/>
    <col min="7" max="7" width="6.140625" style="1" customWidth="1"/>
    <col min="8" max="8" width="14.42578125" style="1" customWidth="1"/>
    <col min="9" max="17" width="2.140625" style="1" customWidth="1"/>
    <col min="18" max="18" width="30.85546875" style="1" customWidth="1"/>
    <col min="19" max="16384" width="8.85546875" style="1"/>
  </cols>
  <sheetData>
    <row r="1" spans="1:25" s="66" customFormat="1" x14ac:dyDescent="0.25"/>
    <row r="2" spans="1:25" s="66" customFormat="1" x14ac:dyDescent="0.25">
      <c r="A2" s="66" t="s">
        <v>91</v>
      </c>
    </row>
    <row r="3" spans="1:25" ht="11.25" customHeight="1" thickBot="1" x14ac:dyDescent="0.3"/>
    <row r="4" spans="1:25" ht="15" customHeight="1" thickBot="1" x14ac:dyDescent="0.3">
      <c r="B4" s="76" t="s">
        <v>8</v>
      </c>
      <c r="C4" s="77"/>
      <c r="D4" s="77"/>
      <c r="E4" s="77"/>
      <c r="F4" s="77"/>
      <c r="G4" s="77"/>
      <c r="H4" s="77"/>
      <c r="I4" s="77"/>
      <c r="J4" s="77"/>
      <c r="K4" s="77"/>
      <c r="L4" s="77"/>
      <c r="M4" s="77"/>
      <c r="N4" s="77"/>
      <c r="O4" s="77"/>
      <c r="P4" s="77"/>
      <c r="Q4" s="77"/>
      <c r="R4" s="78"/>
    </row>
    <row r="5" spans="1:25" ht="11.25" customHeight="1" x14ac:dyDescent="0.25">
      <c r="B5" s="6"/>
      <c r="C5" s="7"/>
      <c r="D5" s="7"/>
      <c r="E5" s="7"/>
      <c r="F5" s="7"/>
      <c r="G5" s="8"/>
      <c r="H5" s="9"/>
      <c r="I5" s="9"/>
      <c r="J5" s="6"/>
      <c r="K5" s="6"/>
      <c r="L5" s="6"/>
      <c r="M5" s="6"/>
      <c r="N5" s="6"/>
      <c r="O5" s="6"/>
      <c r="P5" s="6"/>
      <c r="Q5" s="6"/>
      <c r="R5" s="6"/>
    </row>
    <row r="6" spans="1:25" ht="13.5" customHeight="1" x14ac:dyDescent="0.25">
      <c r="B6" s="79" t="s">
        <v>0</v>
      </c>
      <c r="C6" s="80"/>
      <c r="D6" s="80"/>
      <c r="E6" s="80"/>
      <c r="F6" s="80"/>
      <c r="G6" s="80"/>
      <c r="H6" s="80"/>
      <c r="I6" s="80"/>
      <c r="J6" s="80"/>
      <c r="K6" s="80"/>
      <c r="L6" s="80"/>
      <c r="M6" s="80"/>
      <c r="N6" s="80"/>
      <c r="O6" s="80"/>
      <c r="P6" s="80"/>
      <c r="Q6" s="80"/>
      <c r="R6" s="81"/>
    </row>
    <row r="7" spans="1:25" ht="6" customHeight="1" x14ac:dyDescent="0.25">
      <c r="B7" s="30"/>
      <c r="C7" s="31"/>
      <c r="D7" s="31"/>
      <c r="E7" s="31"/>
      <c r="F7" s="31"/>
      <c r="G7" s="32"/>
      <c r="H7" s="33"/>
      <c r="I7" s="33"/>
      <c r="J7" s="34"/>
      <c r="K7" s="34"/>
      <c r="L7" s="34"/>
      <c r="M7" s="34"/>
      <c r="N7" s="34"/>
      <c r="O7" s="34"/>
      <c r="P7" s="34"/>
      <c r="Q7" s="34"/>
      <c r="R7" s="83" t="s">
        <v>18</v>
      </c>
    </row>
    <row r="8" spans="1:25" ht="11.25" customHeight="1" x14ac:dyDescent="0.25">
      <c r="B8" s="10"/>
      <c r="C8" s="19">
        <v>1</v>
      </c>
      <c r="D8" s="41" t="s">
        <v>6</v>
      </c>
      <c r="E8" s="41">
        <v>5</v>
      </c>
      <c r="F8" s="42" t="s">
        <v>7</v>
      </c>
      <c r="G8" s="62">
        <v>0.4</v>
      </c>
      <c r="H8" s="20">
        <f>ROUND((G8*'1RM'!$C$6)/Settings!$C$2,0)*Settings!$C$2</f>
        <v>0</v>
      </c>
      <c r="I8" s="13"/>
      <c r="J8" s="102" t="s">
        <v>58</v>
      </c>
      <c r="K8" s="102"/>
      <c r="L8" s="102"/>
      <c r="M8" s="14"/>
      <c r="N8" s="14"/>
      <c r="O8" s="14"/>
      <c r="P8" s="14"/>
      <c r="Q8" s="14"/>
      <c r="R8" s="84"/>
    </row>
    <row r="9" spans="1:25" ht="11.25" customHeight="1" x14ac:dyDescent="0.25">
      <c r="B9" s="10"/>
      <c r="C9" s="43">
        <v>1</v>
      </c>
      <c r="D9" s="44" t="s">
        <v>6</v>
      </c>
      <c r="E9" s="44">
        <v>5</v>
      </c>
      <c r="F9" s="45" t="s">
        <v>7</v>
      </c>
      <c r="G9" s="46">
        <v>0.5</v>
      </c>
      <c r="H9" s="20">
        <f>ROUND((G9*'1RM'!$C$6)/Settings!$C$2,0)*Settings!$C$2</f>
        <v>0</v>
      </c>
      <c r="I9" s="13"/>
      <c r="J9" s="102" t="s">
        <v>58</v>
      </c>
      <c r="K9" s="5"/>
      <c r="L9" s="14"/>
      <c r="M9" s="14"/>
      <c r="N9" s="14"/>
      <c r="O9" s="14"/>
      <c r="P9" s="14"/>
      <c r="Q9" s="14"/>
      <c r="R9" s="84"/>
    </row>
    <row r="10" spans="1:25" ht="11.25" customHeight="1" x14ac:dyDescent="0.25">
      <c r="B10" s="10"/>
      <c r="C10" s="43">
        <v>1</v>
      </c>
      <c r="D10" s="44" t="s">
        <v>6</v>
      </c>
      <c r="E10" s="44">
        <v>3</v>
      </c>
      <c r="F10" s="45" t="s">
        <v>7</v>
      </c>
      <c r="G10" s="46">
        <v>0.6</v>
      </c>
      <c r="H10" s="20">
        <f>ROUND((G10*'1RM'!$C$6)/Settings!$C$2,0)*Settings!$C$2</f>
        <v>0</v>
      </c>
      <c r="I10" s="27"/>
      <c r="J10" s="102" t="s">
        <v>58</v>
      </c>
      <c r="K10" s="5"/>
      <c r="L10" s="5"/>
      <c r="M10" s="5"/>
      <c r="N10" s="5"/>
      <c r="O10" s="14"/>
      <c r="P10" s="14"/>
      <c r="Q10" s="14"/>
      <c r="R10" s="84"/>
    </row>
    <row r="11" spans="1:25" ht="6" customHeight="1" x14ac:dyDescent="0.25">
      <c r="B11" s="36"/>
      <c r="C11" s="37"/>
      <c r="D11" s="37"/>
      <c r="E11" s="37"/>
      <c r="F11" s="37"/>
      <c r="G11" s="37"/>
      <c r="H11" s="37"/>
      <c r="I11" s="37"/>
      <c r="J11" s="37"/>
      <c r="K11" s="37"/>
      <c r="L11" s="37"/>
      <c r="M11" s="37"/>
      <c r="N11" s="37"/>
      <c r="O11" s="37"/>
      <c r="P11" s="37"/>
      <c r="Q11" s="37"/>
      <c r="R11" s="85"/>
    </row>
    <row r="12" spans="1:25" ht="13.5" customHeight="1" x14ac:dyDescent="0.25">
      <c r="B12" s="79" t="s">
        <v>17</v>
      </c>
      <c r="C12" s="80"/>
      <c r="D12" s="80"/>
      <c r="E12" s="80"/>
      <c r="F12" s="80"/>
      <c r="G12" s="80"/>
      <c r="H12" s="80"/>
      <c r="I12" s="80"/>
      <c r="J12" s="80"/>
      <c r="K12" s="80"/>
      <c r="L12" s="80"/>
      <c r="M12" s="80"/>
      <c r="N12" s="80"/>
      <c r="O12" s="80"/>
      <c r="P12" s="80"/>
      <c r="Q12" s="80"/>
      <c r="R12" s="81"/>
      <c r="S12" s="3"/>
      <c r="T12" s="3"/>
      <c r="U12" s="3"/>
      <c r="V12" s="3"/>
      <c r="W12" s="3"/>
      <c r="X12" s="3"/>
      <c r="Y12" s="3"/>
    </row>
    <row r="13" spans="1:25" ht="6" customHeight="1" x14ac:dyDescent="0.25">
      <c r="B13" s="10"/>
      <c r="C13" s="11"/>
      <c r="D13" s="11"/>
      <c r="E13" s="11"/>
      <c r="F13" s="11"/>
      <c r="G13" s="12"/>
      <c r="H13" s="13"/>
      <c r="I13" s="13"/>
      <c r="J13" s="14"/>
      <c r="K13" s="14"/>
      <c r="L13" s="14"/>
      <c r="M13" s="14"/>
      <c r="N13" s="14"/>
      <c r="O13" s="14"/>
      <c r="P13" s="14"/>
      <c r="Q13" s="14"/>
      <c r="R13" s="83" t="s">
        <v>18</v>
      </c>
      <c r="S13" s="49"/>
      <c r="T13" s="49"/>
      <c r="U13" s="102"/>
      <c r="V13" s="3"/>
      <c r="W13" s="3"/>
      <c r="X13" s="3"/>
      <c r="Y13" s="3"/>
    </row>
    <row r="14" spans="1:25" ht="11.25" customHeight="1" x14ac:dyDescent="0.25">
      <c r="B14" s="10"/>
      <c r="C14" s="19">
        <v>1</v>
      </c>
      <c r="D14" s="41" t="s">
        <v>6</v>
      </c>
      <c r="E14" s="41">
        <v>5</v>
      </c>
      <c r="F14" s="42" t="s">
        <v>7</v>
      </c>
      <c r="G14" s="62">
        <v>0.4</v>
      </c>
      <c r="H14" s="20">
        <f>ROUND((G14*'1RM'!$C$5)/Settings!$C$2,0)*Settings!$C$2</f>
        <v>0</v>
      </c>
      <c r="I14" s="13"/>
      <c r="J14" s="102" t="s">
        <v>58</v>
      </c>
      <c r="K14" s="14"/>
      <c r="L14" s="16"/>
      <c r="M14" s="14"/>
      <c r="N14" s="14"/>
      <c r="O14" s="14"/>
      <c r="P14" s="14"/>
      <c r="Q14" s="14"/>
      <c r="R14" s="84"/>
      <c r="S14" s="49"/>
      <c r="T14" s="49"/>
      <c r="U14" s="3"/>
      <c r="V14" s="3"/>
      <c r="W14" s="3"/>
      <c r="X14" s="3"/>
      <c r="Y14" s="3"/>
    </row>
    <row r="15" spans="1:25" ht="11.25" customHeight="1" x14ac:dyDescent="0.25">
      <c r="B15" s="10"/>
      <c r="C15" s="43">
        <v>1</v>
      </c>
      <c r="D15" s="44" t="s">
        <v>6</v>
      </c>
      <c r="E15" s="44">
        <v>5</v>
      </c>
      <c r="F15" s="45" t="s">
        <v>7</v>
      </c>
      <c r="G15" s="46">
        <v>0.5</v>
      </c>
      <c r="H15" s="20">
        <f>ROUND((G15*'1RM'!$C$5)/Settings!$C$2,0)*Settings!$C$2</f>
        <v>0</v>
      </c>
      <c r="I15" s="13"/>
      <c r="J15" s="102" t="s">
        <v>58</v>
      </c>
      <c r="K15" s="5"/>
      <c r="L15" s="14"/>
      <c r="M15" s="14"/>
      <c r="N15" s="14"/>
      <c r="O15" s="14"/>
      <c r="P15" s="14"/>
      <c r="Q15" s="14"/>
      <c r="R15" s="84"/>
      <c r="S15" s="49"/>
      <c r="T15" s="49"/>
      <c r="U15" s="3"/>
      <c r="V15" s="3"/>
      <c r="W15" s="3"/>
      <c r="X15" s="3"/>
      <c r="Y15" s="3"/>
    </row>
    <row r="16" spans="1:25" ht="12.95" customHeight="1" x14ac:dyDescent="0.25">
      <c r="B16" s="10"/>
      <c r="C16" s="43">
        <v>1</v>
      </c>
      <c r="D16" s="44" t="s">
        <v>6</v>
      </c>
      <c r="E16" s="44">
        <v>3</v>
      </c>
      <c r="F16" s="45" t="s">
        <v>7</v>
      </c>
      <c r="G16" s="46">
        <v>0.6</v>
      </c>
      <c r="H16" s="20">
        <f>ROUND((G16*'1RM'!$C$5)/Settings!$C$2,0)*Settings!$C$2</f>
        <v>0</v>
      </c>
      <c r="I16" s="13"/>
      <c r="J16" s="102" t="s">
        <v>58</v>
      </c>
      <c r="K16" s="5"/>
      <c r="L16" s="14"/>
      <c r="M16" s="14"/>
      <c r="N16" s="14"/>
      <c r="O16" s="14"/>
      <c r="P16" s="14"/>
      <c r="Q16" s="14"/>
      <c r="R16" s="84"/>
      <c r="S16" s="3"/>
      <c r="T16" s="3"/>
      <c r="U16" s="3"/>
      <c r="V16" s="3"/>
      <c r="W16" s="3"/>
      <c r="X16" s="3"/>
      <c r="Y16" s="3"/>
    </row>
    <row r="17" spans="2:25" s="39" customFormat="1" ht="6" customHeight="1" x14ac:dyDescent="0.25">
      <c r="B17" s="10"/>
      <c r="C17" s="58"/>
      <c r="D17" s="58"/>
      <c r="E17" s="58"/>
      <c r="F17" s="59"/>
      <c r="G17" s="60"/>
      <c r="H17" s="61"/>
      <c r="I17" s="13"/>
      <c r="J17" s="14"/>
      <c r="K17" s="5"/>
      <c r="L17" s="14"/>
      <c r="M17" s="14"/>
      <c r="N17" s="14"/>
      <c r="O17" s="14"/>
      <c r="P17" s="14"/>
      <c r="Q17" s="14"/>
      <c r="R17" s="84"/>
      <c r="S17" s="48"/>
      <c r="T17" s="48"/>
      <c r="U17" s="48"/>
      <c r="V17" s="48"/>
      <c r="W17" s="48"/>
      <c r="X17" s="48"/>
      <c r="Y17" s="48"/>
    </row>
    <row r="18" spans="2:25" ht="13.5" customHeight="1" x14ac:dyDescent="0.25">
      <c r="B18" s="79" t="s">
        <v>1</v>
      </c>
      <c r="C18" s="80"/>
      <c r="D18" s="80"/>
      <c r="E18" s="80"/>
      <c r="F18" s="80"/>
      <c r="G18" s="80"/>
      <c r="H18" s="80"/>
      <c r="I18" s="80"/>
      <c r="J18" s="80"/>
      <c r="K18" s="80"/>
      <c r="L18" s="80"/>
      <c r="M18" s="80"/>
      <c r="N18" s="80"/>
      <c r="O18" s="80"/>
      <c r="P18" s="80"/>
      <c r="Q18" s="80"/>
      <c r="R18" s="81"/>
      <c r="S18" s="3"/>
      <c r="T18" s="3"/>
      <c r="U18" s="3"/>
      <c r="V18" s="3"/>
      <c r="W18" s="3"/>
      <c r="X18" s="3"/>
      <c r="Y18" s="3"/>
    </row>
    <row r="19" spans="2:25" ht="6" customHeight="1" x14ac:dyDescent="0.25">
      <c r="B19" s="10"/>
      <c r="C19" s="11"/>
      <c r="D19" s="11"/>
      <c r="E19" s="11"/>
      <c r="F19" s="11"/>
      <c r="G19" s="12"/>
      <c r="H19" s="13"/>
      <c r="I19" s="13"/>
      <c r="J19" s="14"/>
      <c r="K19" s="14"/>
      <c r="L19" s="14"/>
      <c r="M19" s="14"/>
      <c r="N19" s="14"/>
      <c r="O19" s="14"/>
      <c r="P19" s="14"/>
      <c r="Q19" s="14"/>
      <c r="R19" s="83" t="s">
        <v>18</v>
      </c>
      <c r="S19" s="3"/>
      <c r="T19" s="3"/>
      <c r="U19" s="3"/>
      <c r="V19" s="3"/>
      <c r="W19" s="3"/>
      <c r="X19" s="3"/>
      <c r="Y19" s="3"/>
    </row>
    <row r="20" spans="2:25" ht="11.25" customHeight="1" x14ac:dyDescent="0.25">
      <c r="B20" s="10"/>
      <c r="C20" s="19">
        <v>1</v>
      </c>
      <c r="D20" s="41" t="s">
        <v>6</v>
      </c>
      <c r="E20" s="41">
        <v>5</v>
      </c>
      <c r="F20" s="42" t="s">
        <v>7</v>
      </c>
      <c r="G20" s="62">
        <v>0.4</v>
      </c>
      <c r="H20" s="20">
        <f>ROUND((G20*'1RM'!$C$7)/Settings!$C$2,0)*Settings!$C$2</f>
        <v>0</v>
      </c>
      <c r="I20" s="13"/>
      <c r="J20" s="102" t="s">
        <v>58</v>
      </c>
      <c r="K20" s="5"/>
      <c r="L20" s="14"/>
      <c r="M20" s="14"/>
      <c r="N20" s="14"/>
      <c r="O20" s="14"/>
      <c r="P20" s="14"/>
      <c r="Q20" s="14"/>
      <c r="R20" s="84"/>
      <c r="S20" s="3"/>
      <c r="T20" s="3"/>
      <c r="U20" s="56"/>
      <c r="V20" s="56"/>
      <c r="W20" s="56"/>
      <c r="X20" s="3"/>
      <c r="Y20" s="3"/>
    </row>
    <row r="21" spans="2:25" ht="11.25" customHeight="1" x14ac:dyDescent="0.25">
      <c r="B21" s="10"/>
      <c r="C21" s="43">
        <v>1</v>
      </c>
      <c r="D21" s="44" t="s">
        <v>6</v>
      </c>
      <c r="E21" s="44">
        <v>5</v>
      </c>
      <c r="F21" s="45" t="s">
        <v>7</v>
      </c>
      <c r="G21" s="46">
        <v>0.5</v>
      </c>
      <c r="H21" s="20">
        <f>ROUND((G21*'1RM'!$C$7)/Settings!$C$2,0)*Settings!$C$2</f>
        <v>0</v>
      </c>
      <c r="I21" s="13"/>
      <c r="J21" s="102" t="s">
        <v>58</v>
      </c>
      <c r="K21" s="5"/>
      <c r="L21" s="14"/>
      <c r="M21" s="14"/>
      <c r="N21" s="14"/>
      <c r="O21" s="14"/>
      <c r="P21" s="14"/>
      <c r="Q21" s="14"/>
      <c r="R21" s="84"/>
      <c r="S21" s="3"/>
      <c r="T21" s="3"/>
      <c r="V21" s="3"/>
      <c r="W21" s="3"/>
      <c r="X21" s="3"/>
      <c r="Y21" s="3"/>
    </row>
    <row r="22" spans="2:25" ht="12.95" customHeight="1" x14ac:dyDescent="0.25">
      <c r="B22" s="10"/>
      <c r="C22" s="43">
        <v>1</v>
      </c>
      <c r="D22" s="44" t="s">
        <v>6</v>
      </c>
      <c r="E22" s="44">
        <v>3</v>
      </c>
      <c r="F22" s="45" t="s">
        <v>7</v>
      </c>
      <c r="G22" s="46">
        <v>0.6</v>
      </c>
      <c r="H22" s="20">
        <f>ROUND((G22*'1RM'!$C$7)/Settings!$C$2,0)*Settings!$C$2</f>
        <v>0</v>
      </c>
      <c r="I22" s="27"/>
      <c r="J22" s="102" t="s">
        <v>58</v>
      </c>
      <c r="K22" s="5"/>
      <c r="L22" s="5"/>
      <c r="M22" s="5"/>
      <c r="N22" s="5"/>
      <c r="O22" s="14"/>
      <c r="P22" s="14"/>
      <c r="Q22" s="14"/>
      <c r="R22" s="84"/>
      <c r="S22" s="3"/>
      <c r="T22" s="3"/>
      <c r="U22" s="3"/>
      <c r="V22" s="3"/>
      <c r="W22" s="3"/>
      <c r="X22" s="3"/>
      <c r="Y22" s="3"/>
    </row>
    <row r="23" spans="2:25" ht="6" customHeight="1" x14ac:dyDescent="0.25">
      <c r="B23" s="36"/>
      <c r="C23" s="37"/>
      <c r="D23" s="37"/>
      <c r="E23" s="37"/>
      <c r="F23" s="37"/>
      <c r="G23" s="37"/>
      <c r="H23" s="37"/>
      <c r="I23" s="37"/>
      <c r="J23" s="37"/>
      <c r="K23" s="37"/>
      <c r="L23" s="37"/>
      <c r="M23" s="37"/>
      <c r="N23" s="37"/>
      <c r="O23" s="37"/>
      <c r="P23" s="37"/>
      <c r="Q23" s="37"/>
      <c r="R23" s="85"/>
      <c r="S23" s="3"/>
      <c r="T23" s="3"/>
      <c r="U23" s="3"/>
      <c r="V23" s="3"/>
      <c r="W23" s="3"/>
      <c r="X23" s="3"/>
      <c r="Y23" s="3"/>
    </row>
    <row r="24" spans="2:25" ht="12.75" customHeight="1" x14ac:dyDescent="0.25">
      <c r="B24" s="79" t="s">
        <v>57</v>
      </c>
      <c r="C24" s="80"/>
      <c r="D24" s="80"/>
      <c r="E24" s="80"/>
      <c r="F24" s="80"/>
      <c r="G24" s="80"/>
      <c r="H24" s="80"/>
      <c r="I24" s="80"/>
      <c r="J24" s="80"/>
      <c r="K24" s="80"/>
      <c r="L24" s="80"/>
      <c r="M24" s="80"/>
      <c r="N24" s="80"/>
      <c r="O24" s="80"/>
      <c r="P24" s="80"/>
      <c r="Q24" s="80"/>
      <c r="R24" s="81"/>
      <c r="S24" s="3"/>
      <c r="T24" s="3"/>
      <c r="U24" s="3"/>
      <c r="V24" s="3"/>
      <c r="W24" s="3"/>
      <c r="X24" s="3"/>
      <c r="Y24" s="3"/>
    </row>
    <row r="25" spans="2:25" ht="6" customHeight="1" x14ac:dyDescent="0.25">
      <c r="B25" s="30"/>
      <c r="C25" s="31"/>
      <c r="D25" s="31"/>
      <c r="E25" s="31"/>
      <c r="F25" s="31"/>
      <c r="G25" s="32"/>
      <c r="H25" s="33"/>
      <c r="I25" s="33"/>
      <c r="J25" s="34"/>
      <c r="K25" s="34"/>
      <c r="L25" s="34"/>
      <c r="M25" s="34"/>
      <c r="N25" s="34"/>
      <c r="O25" s="34"/>
      <c r="P25" s="34"/>
      <c r="Q25" s="34"/>
      <c r="R25" s="83" t="s">
        <v>18</v>
      </c>
      <c r="S25" s="3"/>
      <c r="T25" s="3"/>
      <c r="U25" s="3"/>
      <c r="V25" s="3"/>
      <c r="W25" s="3"/>
      <c r="X25" s="3"/>
      <c r="Y25" s="3"/>
    </row>
    <row r="26" spans="2:25" ht="11.25" customHeight="1" x14ac:dyDescent="0.25">
      <c r="B26" s="10"/>
      <c r="C26" s="19">
        <v>1</v>
      </c>
      <c r="D26" s="41" t="s">
        <v>6</v>
      </c>
      <c r="E26" s="41">
        <v>5</v>
      </c>
      <c r="F26" s="42" t="s">
        <v>7</v>
      </c>
      <c r="G26" s="62">
        <v>0.4</v>
      </c>
      <c r="H26" s="20">
        <f>ROUND((G26*'1RM'!$C$8)/Settings!$C$2,0)*Settings!$C$2</f>
        <v>0</v>
      </c>
      <c r="I26" s="13"/>
      <c r="J26" s="102" t="s">
        <v>58</v>
      </c>
      <c r="K26" s="5"/>
      <c r="L26" s="14"/>
      <c r="M26" s="14"/>
      <c r="N26" s="14"/>
      <c r="O26" s="14"/>
      <c r="P26" s="14"/>
      <c r="Q26" s="14"/>
      <c r="R26" s="84"/>
      <c r="S26" s="3"/>
      <c r="T26" s="3"/>
      <c r="U26" s="55"/>
      <c r="V26" s="55"/>
      <c r="W26" s="55"/>
      <c r="X26" s="3"/>
      <c r="Y26" s="3"/>
    </row>
    <row r="27" spans="2:25" ht="11.25" customHeight="1" x14ac:dyDescent="0.25">
      <c r="B27" s="10"/>
      <c r="C27" s="43">
        <v>1</v>
      </c>
      <c r="D27" s="44" t="s">
        <v>6</v>
      </c>
      <c r="E27" s="44">
        <v>5</v>
      </c>
      <c r="F27" s="45" t="s">
        <v>7</v>
      </c>
      <c r="G27" s="46">
        <v>0.5</v>
      </c>
      <c r="H27" s="20">
        <f>ROUND((G27*'1RM'!$C$8)/Settings!$C$2,0)*Settings!$C$2</f>
        <v>0</v>
      </c>
      <c r="I27" s="13"/>
      <c r="J27" s="102" t="s">
        <v>58</v>
      </c>
      <c r="K27" s="5"/>
      <c r="L27" s="14"/>
      <c r="M27" s="14"/>
      <c r="N27" s="14"/>
      <c r="O27" s="14"/>
      <c r="P27" s="14"/>
      <c r="Q27" s="14"/>
      <c r="R27" s="84"/>
      <c r="S27" s="3"/>
      <c r="T27" s="3"/>
      <c r="U27" s="3"/>
      <c r="V27" s="3"/>
      <c r="W27" s="3"/>
      <c r="X27" s="3"/>
      <c r="Y27" s="3"/>
    </row>
    <row r="28" spans="2:25" ht="11.25" customHeight="1" x14ac:dyDescent="0.25">
      <c r="B28" s="10"/>
      <c r="C28" s="43">
        <v>1</v>
      </c>
      <c r="D28" s="44" t="s">
        <v>6</v>
      </c>
      <c r="E28" s="44">
        <v>3</v>
      </c>
      <c r="F28" s="45" t="s">
        <v>7</v>
      </c>
      <c r="G28" s="46">
        <v>0.6</v>
      </c>
      <c r="H28" s="20">
        <f>ROUND((G28*'1RM'!$C$8)/Settings!$C$2,0)*Settings!$C$2</f>
        <v>0</v>
      </c>
      <c r="I28" s="27"/>
      <c r="J28" s="102" t="s">
        <v>58</v>
      </c>
      <c r="K28" s="5"/>
      <c r="L28" s="5"/>
      <c r="M28" s="5"/>
      <c r="N28" s="5"/>
      <c r="O28" s="14"/>
      <c r="P28" s="14"/>
      <c r="Q28" s="14"/>
      <c r="R28" s="84"/>
      <c r="S28" s="3"/>
      <c r="T28" s="3"/>
      <c r="U28" s="3"/>
      <c r="V28" s="3"/>
      <c r="W28" s="3"/>
      <c r="X28" s="3"/>
      <c r="Y28" s="3"/>
    </row>
    <row r="29" spans="2:25" ht="6" customHeight="1" x14ac:dyDescent="0.25">
      <c r="B29" s="36"/>
      <c r="C29" s="37"/>
      <c r="D29" s="37"/>
      <c r="E29" s="37"/>
      <c r="F29" s="37"/>
      <c r="G29" s="37"/>
      <c r="H29" s="37"/>
      <c r="I29" s="37"/>
      <c r="J29" s="37"/>
      <c r="K29" s="37"/>
      <c r="L29" s="37"/>
      <c r="M29" s="37"/>
      <c r="N29" s="37"/>
      <c r="O29" s="37"/>
      <c r="P29" s="37"/>
      <c r="Q29" s="37"/>
      <c r="R29" s="85"/>
      <c r="S29" s="3"/>
      <c r="T29" s="3"/>
      <c r="U29" s="3"/>
      <c r="V29" s="3"/>
      <c r="W29" s="3"/>
      <c r="X29" s="3"/>
      <c r="Y29" s="3"/>
    </row>
    <row r="30" spans="2:25" ht="11.25" customHeight="1" thickBot="1" x14ac:dyDescent="0.3">
      <c r="B30" s="3"/>
      <c r="C30" s="3"/>
      <c r="D30" s="3"/>
      <c r="E30" s="3"/>
      <c r="F30" s="3"/>
      <c r="G30" s="3"/>
      <c r="H30" s="3"/>
      <c r="I30" s="3"/>
      <c r="J30" s="3"/>
      <c r="K30" s="3"/>
      <c r="L30" s="3"/>
      <c r="M30" s="3"/>
      <c r="N30" s="3"/>
      <c r="O30" s="3"/>
      <c r="P30" s="3"/>
      <c r="Q30" s="3"/>
      <c r="R30" s="3"/>
      <c r="S30" s="3"/>
      <c r="T30" s="3"/>
      <c r="U30" s="3"/>
      <c r="V30" s="3"/>
      <c r="W30" s="3"/>
      <c r="X30" s="3"/>
      <c r="Y30" s="3"/>
    </row>
    <row r="31" spans="2:25" s="56" customFormat="1" ht="15" customHeight="1" thickBot="1" x14ac:dyDescent="0.3">
      <c r="B31" s="129" t="s">
        <v>90</v>
      </c>
      <c r="C31" s="130"/>
      <c r="D31" s="130"/>
      <c r="E31" s="130"/>
      <c r="F31" s="130"/>
      <c r="G31" s="130"/>
      <c r="H31" s="130"/>
      <c r="I31" s="130"/>
      <c r="J31" s="130"/>
      <c r="K31" s="130"/>
      <c r="L31" s="130"/>
      <c r="M31" s="130"/>
      <c r="N31" s="130"/>
      <c r="O31" s="130"/>
      <c r="P31" s="130"/>
      <c r="Q31" s="130"/>
      <c r="R31" s="131"/>
    </row>
    <row r="32" spans="2:25" s="56" customFormat="1" ht="11.25" customHeight="1" x14ac:dyDescent="0.25">
      <c r="B32" s="6"/>
      <c r="C32" s="7"/>
      <c r="D32" s="7"/>
      <c r="E32" s="7"/>
      <c r="F32" s="7"/>
      <c r="G32" s="8"/>
      <c r="H32" s="9"/>
      <c r="I32" s="9"/>
      <c r="J32" s="6"/>
      <c r="K32" s="6"/>
      <c r="L32" s="6"/>
      <c r="M32" s="6"/>
      <c r="N32" s="6"/>
      <c r="O32" s="6"/>
      <c r="P32" s="6"/>
      <c r="Q32" s="6"/>
      <c r="R32" s="6"/>
    </row>
    <row r="33" spans="2:25" s="56" customFormat="1" ht="13.5" customHeight="1" x14ac:dyDescent="0.25">
      <c r="B33" s="79" t="s">
        <v>0</v>
      </c>
      <c r="C33" s="80"/>
      <c r="D33" s="80"/>
      <c r="E33" s="80"/>
      <c r="F33" s="80"/>
      <c r="G33" s="80"/>
      <c r="H33" s="80"/>
      <c r="I33" s="80"/>
      <c r="J33" s="80"/>
      <c r="K33" s="80"/>
      <c r="L33" s="80"/>
      <c r="M33" s="80"/>
      <c r="N33" s="80"/>
      <c r="O33" s="80"/>
      <c r="P33" s="80"/>
      <c r="Q33" s="80"/>
      <c r="R33" s="81"/>
    </row>
    <row r="34" spans="2:25" s="56" customFormat="1" ht="6" customHeight="1" x14ac:dyDescent="0.25">
      <c r="B34" s="30"/>
      <c r="C34" s="31"/>
      <c r="D34" s="31"/>
      <c r="E34" s="31"/>
      <c r="F34" s="31"/>
      <c r="G34" s="32"/>
      <c r="H34" s="33"/>
      <c r="I34" s="33"/>
      <c r="J34" s="34"/>
      <c r="K34" s="34"/>
      <c r="L34" s="34"/>
      <c r="M34" s="34"/>
      <c r="N34" s="34"/>
      <c r="O34" s="34"/>
      <c r="P34" s="34"/>
      <c r="Q34" s="34"/>
      <c r="R34" s="83" t="s">
        <v>18</v>
      </c>
    </row>
    <row r="35" spans="2:25" s="56" customFormat="1" ht="11.25" customHeight="1" x14ac:dyDescent="0.25">
      <c r="B35" s="10"/>
      <c r="C35" s="19">
        <v>1</v>
      </c>
      <c r="D35" s="41" t="s">
        <v>6</v>
      </c>
      <c r="E35" s="41">
        <v>15</v>
      </c>
      <c r="F35" s="42" t="s">
        <v>7</v>
      </c>
      <c r="G35" s="67" t="s">
        <v>11</v>
      </c>
      <c r="H35" s="20" t="s">
        <v>16</v>
      </c>
      <c r="I35" s="102"/>
      <c r="J35" s="102" t="s">
        <v>58</v>
      </c>
      <c r="K35" s="14"/>
      <c r="L35" s="16"/>
      <c r="M35" s="14"/>
      <c r="N35" s="14"/>
      <c r="O35" s="14"/>
      <c r="P35" s="14"/>
      <c r="Q35" s="14"/>
      <c r="R35" s="84"/>
    </row>
    <row r="36" spans="2:25" s="56" customFormat="1" ht="11.25" customHeight="1" x14ac:dyDescent="0.25">
      <c r="B36" s="10"/>
      <c r="C36" s="43">
        <v>1</v>
      </c>
      <c r="D36" s="44" t="s">
        <v>6</v>
      </c>
      <c r="E36" s="44">
        <v>10</v>
      </c>
      <c r="F36" s="45" t="s">
        <v>7</v>
      </c>
      <c r="G36" s="46">
        <v>0.4</v>
      </c>
      <c r="H36" s="20">
        <f>ROUND((G36*'1RM'!$C$6)/Settings!$C$2,0)*Settings!$C$2</f>
        <v>0</v>
      </c>
      <c r="I36" s="102"/>
      <c r="J36" s="102" t="s">
        <v>58</v>
      </c>
      <c r="K36" s="5"/>
      <c r="L36" s="14"/>
      <c r="M36" s="14"/>
      <c r="N36" s="14"/>
      <c r="O36" s="14"/>
      <c r="P36" s="14"/>
      <c r="Q36" s="14"/>
      <c r="R36" s="84"/>
    </row>
    <row r="37" spans="2:25" s="56" customFormat="1" ht="11.25" customHeight="1" x14ac:dyDescent="0.25">
      <c r="B37" s="10"/>
      <c r="C37" s="43">
        <v>1</v>
      </c>
      <c r="D37" s="44" t="s">
        <v>6</v>
      </c>
      <c r="E37" s="44">
        <v>5</v>
      </c>
      <c r="F37" s="45" t="s">
        <v>7</v>
      </c>
      <c r="G37" s="46">
        <v>0.7</v>
      </c>
      <c r="H37" s="20">
        <f>ROUND((G37*'1RM'!$C$6)/Settings!$C$2,0)*Settings!$C$2</f>
        <v>0</v>
      </c>
      <c r="I37" s="102"/>
      <c r="J37" s="102" t="s">
        <v>58</v>
      </c>
      <c r="K37" s="5"/>
      <c r="L37" s="14"/>
      <c r="M37" s="14"/>
      <c r="N37" s="14"/>
      <c r="O37" s="14"/>
      <c r="P37" s="14"/>
      <c r="Q37" s="14"/>
      <c r="R37" s="84"/>
    </row>
    <row r="38" spans="2:25" s="56" customFormat="1" ht="11.25" customHeight="1" x14ac:dyDescent="0.25">
      <c r="B38" s="10"/>
      <c r="C38" s="43">
        <v>1</v>
      </c>
      <c r="D38" s="44" t="s">
        <v>6</v>
      </c>
      <c r="E38" s="44">
        <v>3</v>
      </c>
      <c r="F38" s="45" t="s">
        <v>7</v>
      </c>
      <c r="G38" s="46">
        <v>0.85</v>
      </c>
      <c r="H38" s="20">
        <f>ROUND((G38*'1RM'!$C$6)/Settings!$C$2,0)*Settings!$C$2</f>
        <v>0</v>
      </c>
      <c r="I38" s="102"/>
      <c r="J38" s="102" t="s">
        <v>58</v>
      </c>
      <c r="K38" s="5"/>
      <c r="L38" s="5"/>
      <c r="M38" s="5"/>
      <c r="N38" s="5"/>
      <c r="O38" s="14"/>
      <c r="P38" s="14"/>
      <c r="Q38" s="14"/>
      <c r="R38" s="84"/>
    </row>
    <row r="39" spans="2:25" s="56" customFormat="1" ht="6" customHeight="1" x14ac:dyDescent="0.25">
      <c r="B39" s="36"/>
      <c r="C39" s="37"/>
      <c r="D39" s="37"/>
      <c r="E39" s="37"/>
      <c r="F39" s="37"/>
      <c r="G39" s="37"/>
      <c r="H39" s="37"/>
      <c r="I39" s="37"/>
      <c r="J39" s="37"/>
      <c r="K39" s="37"/>
      <c r="L39" s="37"/>
      <c r="M39" s="37"/>
      <c r="N39" s="37"/>
      <c r="O39" s="37"/>
      <c r="P39" s="37"/>
      <c r="Q39" s="37"/>
      <c r="R39" s="85"/>
      <c r="S39" s="55"/>
      <c r="T39" s="55"/>
      <c r="U39" s="55"/>
      <c r="V39" s="55"/>
      <c r="W39" s="55"/>
      <c r="X39" s="55"/>
      <c r="Y39" s="55"/>
    </row>
    <row r="40" spans="2:25" s="56" customFormat="1" ht="13.5" customHeight="1" x14ac:dyDescent="0.25">
      <c r="B40" s="79" t="s">
        <v>17</v>
      </c>
      <c r="C40" s="80"/>
      <c r="D40" s="80"/>
      <c r="E40" s="80"/>
      <c r="F40" s="80"/>
      <c r="G40" s="80"/>
      <c r="H40" s="80"/>
      <c r="I40" s="80"/>
      <c r="J40" s="80"/>
      <c r="K40" s="80"/>
      <c r="L40" s="80"/>
      <c r="M40" s="80"/>
      <c r="N40" s="80"/>
      <c r="O40" s="80"/>
      <c r="P40" s="80"/>
      <c r="Q40" s="80"/>
      <c r="R40" s="81"/>
      <c r="S40" s="49"/>
      <c r="T40" s="49"/>
      <c r="U40" s="55"/>
      <c r="V40" s="55"/>
      <c r="W40" s="55"/>
      <c r="X40" s="55"/>
      <c r="Y40" s="55"/>
    </row>
    <row r="41" spans="2:25" s="56" customFormat="1" ht="6" customHeight="1" x14ac:dyDescent="0.25">
      <c r="B41" s="10"/>
      <c r="C41" s="11"/>
      <c r="D41" s="11"/>
      <c r="E41" s="11"/>
      <c r="F41" s="11"/>
      <c r="G41" s="12"/>
      <c r="H41" s="13"/>
      <c r="I41" s="13"/>
      <c r="J41" s="65"/>
      <c r="K41" s="14"/>
      <c r="L41" s="14"/>
      <c r="M41" s="14"/>
      <c r="N41" s="14"/>
      <c r="O41" s="14"/>
      <c r="P41" s="14"/>
      <c r="Q41" s="14"/>
      <c r="R41" s="83" t="s">
        <v>18</v>
      </c>
      <c r="S41" s="49"/>
      <c r="T41" s="49"/>
      <c r="U41" s="55"/>
      <c r="V41" s="55"/>
      <c r="W41" s="55"/>
      <c r="X41" s="55"/>
      <c r="Y41" s="55"/>
    </row>
    <row r="42" spans="2:25" s="56" customFormat="1" ht="11.25" customHeight="1" x14ac:dyDescent="0.25">
      <c r="B42" s="10"/>
      <c r="C42" s="19">
        <v>1</v>
      </c>
      <c r="D42" s="41" t="s">
        <v>6</v>
      </c>
      <c r="E42" s="41">
        <v>15</v>
      </c>
      <c r="F42" s="42" t="s">
        <v>7</v>
      </c>
      <c r="G42" s="67" t="s">
        <v>11</v>
      </c>
      <c r="H42" s="20" t="s">
        <v>16</v>
      </c>
      <c r="J42" s="102" t="s">
        <v>58</v>
      </c>
      <c r="K42" s="14"/>
      <c r="L42" s="16"/>
      <c r="M42" s="14"/>
      <c r="N42" s="14"/>
      <c r="O42" s="14"/>
      <c r="P42" s="14"/>
      <c r="Q42" s="14"/>
      <c r="R42" s="84"/>
      <c r="S42" s="49"/>
      <c r="T42" s="49"/>
      <c r="U42" s="55"/>
      <c r="V42" s="55"/>
      <c r="W42" s="55"/>
      <c r="X42" s="55"/>
      <c r="Y42" s="55"/>
    </row>
    <row r="43" spans="2:25" s="56" customFormat="1" ht="12.95" customHeight="1" x14ac:dyDescent="0.25">
      <c r="B43" s="10"/>
      <c r="C43" s="43">
        <v>1</v>
      </c>
      <c r="D43" s="44" t="s">
        <v>6</v>
      </c>
      <c r="E43" s="44">
        <v>10</v>
      </c>
      <c r="F43" s="45" t="s">
        <v>7</v>
      </c>
      <c r="G43" s="46">
        <v>0.7</v>
      </c>
      <c r="H43" s="20">
        <f>ROUND((G43*'1RM'!$C$5)/Settings!$C$2,0)*Settings!$C$2</f>
        <v>0</v>
      </c>
      <c r="J43" s="102" t="s">
        <v>58</v>
      </c>
      <c r="K43" s="5"/>
      <c r="L43" s="14"/>
      <c r="M43" s="14"/>
      <c r="N43" s="14"/>
      <c r="O43" s="14"/>
      <c r="P43" s="14"/>
      <c r="Q43" s="14"/>
      <c r="R43" s="84"/>
      <c r="S43" s="55"/>
      <c r="T43" s="55"/>
      <c r="U43" s="55"/>
      <c r="V43" s="55"/>
      <c r="W43" s="55"/>
      <c r="X43" s="55"/>
      <c r="Y43" s="55"/>
    </row>
    <row r="44" spans="2:25" s="56" customFormat="1" ht="12.95" customHeight="1" x14ac:dyDescent="0.25">
      <c r="B44" s="10"/>
      <c r="C44" s="43">
        <v>1</v>
      </c>
      <c r="D44" s="44" t="s">
        <v>6</v>
      </c>
      <c r="E44" s="44">
        <v>5</v>
      </c>
      <c r="F44" s="45" t="s">
        <v>7</v>
      </c>
      <c r="G44" s="46">
        <v>0.85</v>
      </c>
      <c r="H44" s="20">
        <f>ROUND((G44*'1RM'!$C$5)/Settings!$C$2,0)*Settings!$C$2</f>
        <v>0</v>
      </c>
      <c r="J44" s="102" t="s">
        <v>58</v>
      </c>
      <c r="K44" s="5"/>
      <c r="L44" s="14"/>
      <c r="M44" s="14"/>
      <c r="N44" s="14"/>
      <c r="O44" s="14"/>
      <c r="P44" s="14"/>
      <c r="Q44" s="14"/>
      <c r="R44" s="84"/>
      <c r="S44" s="55"/>
      <c r="T44" s="55"/>
      <c r="U44" s="55"/>
      <c r="V44" s="55"/>
      <c r="W44" s="55"/>
      <c r="X44" s="55"/>
      <c r="Y44" s="55"/>
    </row>
    <row r="45" spans="2:25" s="56" customFormat="1" ht="6" customHeight="1" x14ac:dyDescent="0.25">
      <c r="B45" s="10"/>
      <c r="C45" s="55"/>
      <c r="D45" s="55"/>
      <c r="E45" s="55"/>
      <c r="F45" s="55"/>
      <c r="G45" s="55"/>
      <c r="H45" s="55"/>
      <c r="I45" s="55"/>
      <c r="J45" s="55"/>
      <c r="K45" s="5"/>
      <c r="L45" s="5"/>
      <c r="M45" s="5"/>
      <c r="N45" s="5"/>
      <c r="O45" s="14"/>
      <c r="P45" s="14"/>
      <c r="Q45" s="14"/>
      <c r="R45" s="85"/>
      <c r="S45" s="55"/>
      <c r="T45" s="55"/>
      <c r="U45" s="55"/>
      <c r="V45" s="55"/>
      <c r="W45" s="55"/>
      <c r="X45" s="55"/>
      <c r="Y45" s="55"/>
    </row>
    <row r="46" spans="2:25" s="56" customFormat="1" ht="13.5" customHeight="1" x14ac:dyDescent="0.25">
      <c r="B46" s="79" t="s">
        <v>1</v>
      </c>
      <c r="C46" s="80"/>
      <c r="D46" s="80"/>
      <c r="E46" s="80"/>
      <c r="F46" s="80"/>
      <c r="G46" s="80"/>
      <c r="H46" s="80"/>
      <c r="I46" s="80"/>
      <c r="J46" s="80"/>
      <c r="K46" s="80"/>
      <c r="L46" s="80"/>
      <c r="M46" s="80"/>
      <c r="N46" s="80"/>
      <c r="O46" s="80"/>
      <c r="P46" s="80"/>
      <c r="Q46" s="80"/>
      <c r="R46" s="81"/>
      <c r="S46" s="55"/>
      <c r="T46" s="55"/>
      <c r="U46" s="55"/>
      <c r="V46" s="55"/>
      <c r="W46" s="55"/>
      <c r="X46" s="55"/>
      <c r="Y46" s="55"/>
    </row>
    <row r="47" spans="2:25" s="56" customFormat="1" ht="6" customHeight="1" x14ac:dyDescent="0.25">
      <c r="B47" s="10"/>
      <c r="C47" s="11"/>
      <c r="D47" s="11"/>
      <c r="E47" s="11"/>
      <c r="F47" s="11"/>
      <c r="G47" s="12"/>
      <c r="H47" s="13"/>
      <c r="I47" s="13"/>
      <c r="J47" s="14"/>
      <c r="K47" s="14"/>
      <c r="L47" s="14"/>
      <c r="M47" s="14"/>
      <c r="N47" s="14"/>
      <c r="O47" s="14"/>
      <c r="P47" s="14"/>
      <c r="Q47" s="14"/>
      <c r="R47" s="83" t="s">
        <v>18</v>
      </c>
      <c r="S47" s="55"/>
      <c r="T47" s="55"/>
      <c r="U47" s="55"/>
      <c r="V47" s="55"/>
      <c r="W47" s="55"/>
      <c r="X47" s="55"/>
      <c r="Y47" s="55"/>
    </row>
    <row r="48" spans="2:25" s="56" customFormat="1" ht="11.25" customHeight="1" x14ac:dyDescent="0.25">
      <c r="B48" s="10"/>
      <c r="C48" s="19">
        <v>1</v>
      </c>
      <c r="D48" s="41" t="s">
        <v>6</v>
      </c>
      <c r="E48" s="41">
        <v>15</v>
      </c>
      <c r="F48" s="42" t="s">
        <v>7</v>
      </c>
      <c r="G48" s="67" t="s">
        <v>11</v>
      </c>
      <c r="H48" s="20" t="s">
        <v>16</v>
      </c>
      <c r="I48" s="102"/>
      <c r="J48" s="102" t="s">
        <v>58</v>
      </c>
      <c r="K48" s="14"/>
      <c r="L48" s="16"/>
      <c r="M48" s="14"/>
      <c r="N48" s="14"/>
      <c r="O48" s="14"/>
      <c r="P48" s="14"/>
      <c r="Q48" s="14"/>
      <c r="R48" s="84"/>
      <c r="S48" s="55"/>
      <c r="T48" s="55"/>
      <c r="U48" s="55"/>
      <c r="V48" s="55"/>
      <c r="W48" s="55"/>
      <c r="X48" s="55"/>
      <c r="Y48" s="55"/>
    </row>
    <row r="49" spans="2:25" s="56" customFormat="1" ht="11.25" customHeight="1" x14ac:dyDescent="0.25">
      <c r="B49" s="10"/>
      <c r="C49" s="43">
        <v>1</v>
      </c>
      <c r="D49" s="44" t="s">
        <v>6</v>
      </c>
      <c r="E49" s="44">
        <v>10</v>
      </c>
      <c r="F49" s="45" t="s">
        <v>7</v>
      </c>
      <c r="G49" s="46">
        <v>0.4</v>
      </c>
      <c r="H49" s="20">
        <f>ROUND((G49*'1RM'!$C$7)/Settings!$C$2,0)*Settings!$C$2</f>
        <v>0</v>
      </c>
      <c r="I49" s="102"/>
      <c r="J49" s="102" t="s">
        <v>58</v>
      </c>
      <c r="K49" s="5"/>
      <c r="L49" s="14"/>
      <c r="M49" s="14"/>
      <c r="N49" s="14"/>
      <c r="O49" s="14"/>
      <c r="P49" s="14"/>
      <c r="Q49" s="14"/>
      <c r="R49" s="84"/>
      <c r="S49" s="55"/>
      <c r="T49" s="55"/>
      <c r="U49" s="55"/>
      <c r="V49" s="55"/>
      <c r="W49" s="55"/>
      <c r="X49" s="55"/>
      <c r="Y49" s="55"/>
    </row>
    <row r="50" spans="2:25" s="56" customFormat="1" ht="12.95" customHeight="1" x14ac:dyDescent="0.25">
      <c r="B50" s="10"/>
      <c r="C50" s="43">
        <v>1</v>
      </c>
      <c r="D50" s="44" t="s">
        <v>6</v>
      </c>
      <c r="E50" s="44">
        <v>5</v>
      </c>
      <c r="F50" s="45" t="s">
        <v>7</v>
      </c>
      <c r="G50" s="46">
        <v>0.7</v>
      </c>
      <c r="H50" s="20">
        <f>ROUND((G50*'1RM'!$C$7)/Settings!$C$2,0)*Settings!$C$2</f>
        <v>0</v>
      </c>
      <c r="I50" s="102"/>
      <c r="J50" s="102" t="s">
        <v>58</v>
      </c>
      <c r="K50" s="5"/>
      <c r="L50" s="14"/>
      <c r="M50" s="14"/>
      <c r="N50" s="14"/>
      <c r="O50" s="14"/>
      <c r="P50" s="14"/>
      <c r="Q50" s="14"/>
      <c r="R50" s="84"/>
      <c r="S50" s="55"/>
      <c r="T50" s="55"/>
      <c r="U50" s="55"/>
      <c r="V50" s="55"/>
      <c r="W50" s="55"/>
      <c r="X50" s="55"/>
      <c r="Y50" s="55"/>
    </row>
    <row r="51" spans="2:25" s="56" customFormat="1" ht="11.25" customHeight="1" x14ac:dyDescent="0.25">
      <c r="B51" s="10"/>
      <c r="C51" s="43">
        <v>1</v>
      </c>
      <c r="D51" s="44" t="s">
        <v>6</v>
      </c>
      <c r="E51" s="44">
        <v>3</v>
      </c>
      <c r="F51" s="45" t="s">
        <v>7</v>
      </c>
      <c r="G51" s="46">
        <v>0.85</v>
      </c>
      <c r="H51" s="20">
        <f>ROUND((G51*'1RM'!$C$7)/Settings!$C$2,0)*Settings!$C$2</f>
        <v>0</v>
      </c>
      <c r="I51" s="102"/>
      <c r="J51" s="102" t="s">
        <v>58</v>
      </c>
      <c r="K51" s="5"/>
      <c r="L51" s="5"/>
      <c r="M51" s="5"/>
      <c r="N51" s="5"/>
      <c r="O51" s="14"/>
      <c r="P51" s="14"/>
      <c r="Q51" s="14"/>
      <c r="R51" s="84"/>
      <c r="S51" s="55"/>
      <c r="T51" s="55"/>
      <c r="U51" s="55"/>
      <c r="V51" s="55"/>
      <c r="W51" s="55"/>
      <c r="X51" s="55"/>
      <c r="Y51" s="55"/>
    </row>
    <row r="52" spans="2:25" s="56" customFormat="1" ht="6" customHeight="1" x14ac:dyDescent="0.25">
      <c r="B52" s="36"/>
      <c r="C52" s="37"/>
      <c r="D52" s="37"/>
      <c r="E52" s="37"/>
      <c r="F52" s="37"/>
      <c r="G52" s="37"/>
      <c r="H52" s="37"/>
      <c r="I52" s="37"/>
      <c r="J52" s="37"/>
      <c r="K52" s="37"/>
      <c r="L52" s="37"/>
      <c r="M52" s="37"/>
      <c r="N52" s="37"/>
      <c r="O52" s="37"/>
      <c r="P52" s="37"/>
      <c r="Q52" s="37"/>
      <c r="R52" s="85"/>
      <c r="S52" s="55"/>
      <c r="T52" s="55"/>
      <c r="U52" s="55"/>
      <c r="V52" s="55"/>
      <c r="W52" s="55"/>
      <c r="X52" s="55"/>
      <c r="Y52" s="55"/>
    </row>
    <row r="53" spans="2:25" s="56" customFormat="1" ht="13.5" customHeight="1" x14ac:dyDescent="0.25">
      <c r="B53" s="79" t="s">
        <v>2</v>
      </c>
      <c r="C53" s="80"/>
      <c r="D53" s="80"/>
      <c r="E53" s="80"/>
      <c r="F53" s="80"/>
      <c r="G53" s="80"/>
      <c r="H53" s="80"/>
      <c r="I53" s="80"/>
      <c r="J53" s="80"/>
      <c r="K53" s="80"/>
      <c r="L53" s="80"/>
      <c r="M53" s="80"/>
      <c r="N53" s="80"/>
      <c r="O53" s="80"/>
      <c r="P53" s="80"/>
      <c r="Q53" s="80"/>
      <c r="R53" s="81"/>
      <c r="S53" s="55"/>
      <c r="T53" s="55"/>
      <c r="U53" s="55"/>
      <c r="V53" s="55"/>
      <c r="W53" s="55"/>
      <c r="X53" s="55"/>
      <c r="Y53" s="55"/>
    </row>
    <row r="54" spans="2:25" s="56" customFormat="1" ht="6" customHeight="1" x14ac:dyDescent="0.25">
      <c r="B54" s="30"/>
      <c r="C54" s="31"/>
      <c r="D54" s="31"/>
      <c r="E54" s="31"/>
      <c r="F54" s="31"/>
      <c r="G54" s="32"/>
      <c r="H54" s="33"/>
      <c r="I54" s="33"/>
      <c r="J54" s="34"/>
      <c r="K54" s="34"/>
      <c r="L54" s="34"/>
      <c r="M54" s="34"/>
      <c r="N54" s="34"/>
      <c r="O54" s="34"/>
      <c r="P54" s="34"/>
      <c r="Q54" s="34"/>
      <c r="R54" s="83" t="s">
        <v>18</v>
      </c>
      <c r="S54" s="55"/>
      <c r="T54" s="55"/>
      <c r="U54" s="55"/>
      <c r="V54" s="55"/>
      <c r="W54" s="55"/>
      <c r="X54" s="55"/>
      <c r="Y54" s="55"/>
    </row>
    <row r="55" spans="2:25" s="56" customFormat="1" ht="11.25" customHeight="1" x14ac:dyDescent="0.25">
      <c r="B55" s="10"/>
      <c r="C55" s="19">
        <v>1</v>
      </c>
      <c r="D55" s="41" t="s">
        <v>6</v>
      </c>
      <c r="E55" s="41">
        <v>15</v>
      </c>
      <c r="F55" s="42" t="s">
        <v>7</v>
      </c>
      <c r="G55" s="67" t="s">
        <v>11</v>
      </c>
      <c r="H55" s="20" t="s">
        <v>16</v>
      </c>
      <c r="I55" s="102"/>
      <c r="J55" s="102" t="s">
        <v>58</v>
      </c>
      <c r="K55" s="5"/>
      <c r="L55" s="14"/>
      <c r="M55" s="14"/>
      <c r="N55" s="14"/>
      <c r="O55" s="14"/>
      <c r="P55" s="14"/>
      <c r="Q55" s="14"/>
      <c r="R55" s="84"/>
      <c r="S55" s="55"/>
      <c r="T55" s="55"/>
      <c r="U55" s="55"/>
      <c r="V55" s="55"/>
      <c r="W55" s="55"/>
      <c r="X55" s="55"/>
      <c r="Y55" s="55"/>
    </row>
    <row r="56" spans="2:25" s="56" customFormat="1" ht="11.25" customHeight="1" x14ac:dyDescent="0.25">
      <c r="B56" s="10"/>
      <c r="C56" s="43">
        <v>1</v>
      </c>
      <c r="D56" s="44" t="s">
        <v>6</v>
      </c>
      <c r="E56" s="44">
        <v>10</v>
      </c>
      <c r="F56" s="45" t="s">
        <v>7</v>
      </c>
      <c r="G56" s="46">
        <v>0.7</v>
      </c>
      <c r="H56" s="20">
        <f>ROUND((G56*'1RM'!$C$8)/Settings!$C$2,0)*Settings!$C$2</f>
        <v>0</v>
      </c>
      <c r="I56" s="102"/>
      <c r="J56" s="102" t="s">
        <v>58</v>
      </c>
      <c r="K56" s="5"/>
      <c r="L56" s="14"/>
      <c r="M56" s="14"/>
      <c r="N56" s="14"/>
      <c r="O56" s="14"/>
      <c r="P56" s="14"/>
      <c r="Q56" s="14"/>
      <c r="R56" s="84"/>
      <c r="S56" s="55"/>
      <c r="T56" s="55"/>
      <c r="U56" s="55"/>
      <c r="V56" s="55"/>
      <c r="W56" s="55"/>
      <c r="X56" s="55"/>
      <c r="Y56" s="55"/>
    </row>
    <row r="57" spans="2:25" s="56" customFormat="1" ht="12.95" customHeight="1" x14ac:dyDescent="0.25">
      <c r="B57" s="10"/>
      <c r="C57" s="43">
        <v>1</v>
      </c>
      <c r="D57" s="44" t="s">
        <v>6</v>
      </c>
      <c r="E57" s="44">
        <v>5</v>
      </c>
      <c r="F57" s="45" t="s">
        <v>7</v>
      </c>
      <c r="G57" s="46">
        <v>0.85</v>
      </c>
      <c r="H57" s="20">
        <f>ROUND((G57*'1RM'!$C$8)/Settings!$C$2,0)*Settings!$C$2</f>
        <v>0</v>
      </c>
      <c r="I57" s="102"/>
      <c r="J57" s="102" t="s">
        <v>58</v>
      </c>
      <c r="K57" s="5"/>
      <c r="L57" s="5"/>
      <c r="M57" s="5"/>
      <c r="N57" s="5"/>
      <c r="O57" s="14"/>
      <c r="P57" s="14"/>
      <c r="Q57" s="14"/>
      <c r="R57" s="84"/>
      <c r="S57" s="55"/>
      <c r="T57" s="55"/>
      <c r="U57" s="55"/>
      <c r="V57" s="55"/>
      <c r="W57" s="55"/>
      <c r="X57" s="55"/>
      <c r="Y57" s="55"/>
    </row>
    <row r="58" spans="2:25" s="56" customFormat="1" ht="6" customHeight="1" x14ac:dyDescent="0.25">
      <c r="B58" s="36"/>
      <c r="C58" s="37"/>
      <c r="D58" s="37"/>
      <c r="E58" s="37"/>
      <c r="F58" s="37"/>
      <c r="G58" s="37"/>
      <c r="H58" s="37"/>
      <c r="I58" s="37"/>
      <c r="J58" s="37"/>
      <c r="K58" s="37"/>
      <c r="L58" s="37"/>
      <c r="M58" s="37"/>
      <c r="N58" s="37"/>
      <c r="O58" s="37"/>
      <c r="P58" s="37"/>
      <c r="Q58" s="37"/>
      <c r="R58" s="85"/>
      <c r="S58" s="55"/>
      <c r="T58" s="55"/>
      <c r="U58" s="55"/>
      <c r="V58" s="55"/>
      <c r="W58" s="55"/>
      <c r="X58" s="55"/>
      <c r="Y58" s="55"/>
    </row>
    <row r="59" spans="2:25" ht="11.25" customHeight="1" x14ac:dyDescent="0.25">
      <c r="B59" s="3"/>
      <c r="C59" s="3"/>
      <c r="D59" s="3"/>
      <c r="E59" s="3"/>
      <c r="F59" s="3"/>
      <c r="G59" s="3"/>
      <c r="H59" s="3"/>
      <c r="I59" s="3"/>
      <c r="J59" s="3"/>
      <c r="K59" s="3"/>
      <c r="L59" s="3"/>
      <c r="M59" s="3"/>
      <c r="N59" s="3"/>
      <c r="O59" s="3"/>
      <c r="P59" s="3"/>
      <c r="Q59" s="3"/>
      <c r="R59" s="3"/>
      <c r="S59" s="3"/>
      <c r="T59" s="3"/>
      <c r="U59" s="3"/>
      <c r="V59" s="3"/>
      <c r="W59" s="3"/>
      <c r="X59" s="3"/>
      <c r="Y59" s="3"/>
    </row>
    <row r="60" spans="2:25" ht="11.25" customHeight="1" x14ac:dyDescent="0.25">
      <c r="B60" s="3"/>
      <c r="C60" s="86"/>
      <c r="D60" s="86"/>
      <c r="E60" s="86"/>
      <c r="F60" s="86"/>
      <c r="G60" s="86"/>
      <c r="H60" s="86"/>
      <c r="I60" s="3"/>
      <c r="J60" s="3"/>
      <c r="K60" s="3"/>
      <c r="L60" s="3"/>
      <c r="M60" s="3"/>
      <c r="N60" s="3"/>
      <c r="O60" s="3"/>
      <c r="P60" s="3"/>
      <c r="Q60" s="3"/>
      <c r="R60" s="3"/>
      <c r="S60" s="3"/>
      <c r="T60" s="3"/>
      <c r="U60" s="3"/>
      <c r="V60" s="3"/>
      <c r="W60" s="3"/>
      <c r="X60" s="3"/>
      <c r="Y60" s="3"/>
    </row>
    <row r="61" spans="2:25" ht="11.25" customHeight="1" x14ac:dyDescent="0.25">
      <c r="B61" s="3"/>
      <c r="C61" s="3"/>
      <c r="D61" s="3"/>
      <c r="E61" s="3"/>
      <c r="F61" s="3"/>
      <c r="G61" s="3"/>
      <c r="H61" s="3"/>
      <c r="I61" s="3"/>
      <c r="J61" s="3"/>
      <c r="K61" s="3"/>
      <c r="L61" s="3"/>
      <c r="M61" s="3"/>
      <c r="N61" s="3"/>
      <c r="O61" s="3"/>
      <c r="P61" s="3"/>
      <c r="Q61" s="3"/>
      <c r="R61" s="3"/>
      <c r="S61" s="3"/>
      <c r="T61" s="3"/>
      <c r="U61" s="3"/>
      <c r="V61" s="3"/>
      <c r="W61" s="3"/>
      <c r="X61" s="3"/>
      <c r="Y61" s="3"/>
    </row>
    <row r="62" spans="2:25" ht="11.25" customHeight="1" x14ac:dyDescent="0.25">
      <c r="B62" s="3"/>
      <c r="C62" s="3"/>
      <c r="D62" s="3"/>
      <c r="E62" s="3"/>
      <c r="F62" s="3"/>
      <c r="G62" s="3"/>
      <c r="H62" s="3"/>
      <c r="I62" s="3"/>
      <c r="J62" s="3"/>
      <c r="K62" s="3"/>
      <c r="L62" s="3"/>
      <c r="M62" s="3"/>
      <c r="N62" s="3"/>
      <c r="O62" s="3"/>
      <c r="P62" s="3"/>
      <c r="Q62" s="3"/>
      <c r="R62" s="3"/>
      <c r="S62" s="3"/>
      <c r="T62" s="3"/>
      <c r="U62" s="3"/>
      <c r="V62" s="3"/>
      <c r="W62" s="3"/>
      <c r="X62" s="3"/>
      <c r="Y62" s="3"/>
    </row>
    <row r="63" spans="2:25" ht="11.25" customHeight="1" x14ac:dyDescent="0.25">
      <c r="B63" s="3"/>
      <c r="C63" s="3"/>
      <c r="D63" s="3"/>
      <c r="E63" s="3"/>
      <c r="F63" s="3"/>
      <c r="G63" s="3"/>
      <c r="H63" s="3"/>
      <c r="I63" s="3"/>
      <c r="J63" s="3"/>
      <c r="K63" s="3"/>
      <c r="L63" s="3"/>
      <c r="M63" s="3"/>
      <c r="N63" s="3"/>
      <c r="O63" s="3"/>
      <c r="P63" s="3"/>
      <c r="Q63" s="3"/>
      <c r="R63" s="3"/>
      <c r="S63" s="3"/>
      <c r="T63" s="3"/>
      <c r="U63" s="3"/>
      <c r="V63" s="3"/>
      <c r="W63" s="3"/>
      <c r="X63" s="3"/>
      <c r="Y63" s="3"/>
    </row>
    <row r="64" spans="2:25" ht="11.25" customHeight="1" x14ac:dyDescent="0.25">
      <c r="B64" s="3"/>
      <c r="C64" s="3"/>
      <c r="D64" s="3"/>
      <c r="E64" s="3"/>
      <c r="F64" s="3"/>
      <c r="G64" s="3"/>
      <c r="H64" s="3"/>
      <c r="I64" s="3"/>
      <c r="J64" s="3"/>
      <c r="K64" s="3"/>
      <c r="L64" s="3"/>
      <c r="M64" s="3"/>
      <c r="N64" s="3"/>
      <c r="O64" s="3"/>
      <c r="P64" s="3"/>
      <c r="Q64" s="3"/>
      <c r="R64" s="3"/>
      <c r="S64" s="3"/>
      <c r="T64" s="3"/>
      <c r="U64" s="3"/>
      <c r="V64" s="3"/>
      <c r="W64" s="3"/>
      <c r="X64" s="3"/>
      <c r="Y64" s="3"/>
    </row>
    <row r="65" spans="2:25" ht="12.95" customHeight="1" x14ac:dyDescent="0.25">
      <c r="B65" s="3"/>
      <c r="C65" s="3"/>
      <c r="D65" s="3"/>
      <c r="E65" s="3"/>
      <c r="F65" s="3"/>
      <c r="G65" s="3"/>
      <c r="H65" s="3"/>
      <c r="I65" s="3"/>
      <c r="J65" s="3"/>
      <c r="K65" s="3"/>
      <c r="L65" s="3"/>
      <c r="M65" s="3"/>
      <c r="N65" s="3"/>
      <c r="O65" s="3"/>
      <c r="P65" s="3"/>
      <c r="Q65" s="3"/>
      <c r="R65" s="3"/>
      <c r="S65" s="3"/>
      <c r="T65" s="3"/>
      <c r="U65" s="3"/>
      <c r="V65" s="3"/>
      <c r="W65" s="3"/>
      <c r="X65" s="3"/>
      <c r="Y65" s="3"/>
    </row>
    <row r="66" spans="2:25" ht="11.25" customHeight="1" x14ac:dyDescent="0.25">
      <c r="B66" s="3"/>
      <c r="C66" s="3"/>
      <c r="D66" s="3"/>
      <c r="E66" s="3"/>
      <c r="F66" s="3"/>
      <c r="G66" s="3"/>
      <c r="H66" s="3"/>
      <c r="I66" s="3"/>
      <c r="J66" s="3"/>
      <c r="K66" s="3"/>
      <c r="L66" s="3"/>
      <c r="M66" s="3"/>
      <c r="N66" s="3"/>
      <c r="O66" s="3"/>
      <c r="P66" s="3"/>
      <c r="Q66" s="3"/>
      <c r="R66" s="3"/>
      <c r="S66" s="3"/>
      <c r="T66" s="3"/>
      <c r="U66" s="3"/>
      <c r="V66" s="3"/>
      <c r="W66" s="3"/>
      <c r="X66" s="3"/>
      <c r="Y66" s="3"/>
    </row>
    <row r="67" spans="2:25" ht="11.25" customHeight="1" x14ac:dyDescent="0.25">
      <c r="B67" s="3"/>
      <c r="C67" s="3"/>
      <c r="D67" s="3"/>
      <c r="E67" s="3"/>
      <c r="F67" s="3"/>
      <c r="G67" s="47"/>
      <c r="H67" s="3"/>
      <c r="I67" s="3"/>
      <c r="J67" s="3"/>
      <c r="K67" s="3"/>
      <c r="L67" s="3"/>
      <c r="M67" s="3"/>
      <c r="N67" s="3"/>
      <c r="O67" s="3"/>
      <c r="P67" s="3"/>
      <c r="Q67" s="3"/>
      <c r="R67" s="3"/>
      <c r="S67" s="3"/>
      <c r="T67" s="3"/>
      <c r="U67" s="3"/>
      <c r="V67" s="3"/>
      <c r="W67" s="3"/>
      <c r="X67" s="3"/>
      <c r="Y67" s="3"/>
    </row>
    <row r="68" spans="2:25" ht="11.25" customHeight="1" x14ac:dyDescent="0.25">
      <c r="B68" s="3"/>
      <c r="C68" s="3"/>
      <c r="D68" s="3"/>
      <c r="E68" s="3"/>
      <c r="F68" s="3"/>
      <c r="G68" s="3"/>
      <c r="H68" s="3"/>
      <c r="I68" s="3"/>
      <c r="J68" s="3"/>
      <c r="K68" s="3"/>
      <c r="L68" s="3"/>
      <c r="M68" s="3"/>
      <c r="N68" s="3"/>
      <c r="O68" s="3"/>
      <c r="P68" s="3"/>
      <c r="Q68" s="3"/>
      <c r="R68" s="3"/>
      <c r="S68" s="3"/>
      <c r="T68" s="3"/>
      <c r="U68" s="3"/>
      <c r="V68" s="3"/>
      <c r="W68" s="3"/>
      <c r="X68" s="3"/>
      <c r="Y68" s="3"/>
    </row>
    <row r="69" spans="2:25" ht="12.95" customHeight="1" x14ac:dyDescent="0.25">
      <c r="B69" s="3"/>
      <c r="C69" s="3"/>
      <c r="D69" s="3"/>
      <c r="E69" s="3"/>
      <c r="F69" s="3"/>
      <c r="G69" s="3"/>
      <c r="H69" s="3"/>
      <c r="I69" s="3"/>
      <c r="J69" s="3"/>
      <c r="K69" s="3"/>
      <c r="L69" s="3"/>
      <c r="M69" s="3"/>
      <c r="N69" s="3"/>
      <c r="O69" s="3"/>
      <c r="P69" s="3"/>
      <c r="Q69" s="3"/>
      <c r="R69" s="3"/>
      <c r="S69" s="3"/>
      <c r="T69" s="3"/>
      <c r="U69" s="3"/>
      <c r="V69" s="3"/>
      <c r="W69" s="3"/>
      <c r="X69" s="3"/>
      <c r="Y69" s="3"/>
    </row>
    <row r="70" spans="2:25" ht="11.25" customHeight="1" x14ac:dyDescent="0.25">
      <c r="B70" s="3"/>
      <c r="C70" s="3"/>
      <c r="D70" s="3"/>
      <c r="E70" s="3"/>
      <c r="F70" s="3"/>
      <c r="G70" s="3"/>
      <c r="H70" s="3"/>
      <c r="I70" s="3"/>
      <c r="J70" s="3"/>
      <c r="K70" s="3"/>
      <c r="L70" s="3"/>
      <c r="M70" s="3"/>
      <c r="N70" s="3"/>
      <c r="O70" s="3"/>
      <c r="P70" s="3"/>
      <c r="Q70" s="3"/>
      <c r="R70" s="3"/>
      <c r="S70" s="3"/>
      <c r="T70" s="3"/>
      <c r="U70" s="3"/>
      <c r="V70" s="3"/>
      <c r="W70" s="3"/>
      <c r="X70" s="3"/>
      <c r="Y70" s="3"/>
    </row>
    <row r="71" spans="2:25" ht="11.25" customHeight="1" x14ac:dyDescent="0.25">
      <c r="B71" s="3"/>
      <c r="C71" s="3"/>
      <c r="D71" s="3"/>
      <c r="E71" s="3"/>
      <c r="F71" s="3"/>
      <c r="G71" s="47"/>
      <c r="H71" s="3"/>
      <c r="I71" s="3"/>
      <c r="J71" s="3"/>
      <c r="K71" s="3"/>
      <c r="L71" s="3"/>
      <c r="M71" s="3"/>
      <c r="N71" s="3"/>
      <c r="O71" s="3"/>
      <c r="P71" s="3"/>
      <c r="Q71" s="3"/>
      <c r="R71" s="3"/>
      <c r="S71" s="3"/>
      <c r="T71" s="3"/>
      <c r="U71" s="3"/>
      <c r="V71" s="3"/>
      <c r="W71" s="3"/>
      <c r="X71" s="3"/>
      <c r="Y71" s="3"/>
    </row>
    <row r="72" spans="2:25" ht="11.25" customHeight="1" x14ac:dyDescent="0.25">
      <c r="B72" s="3"/>
      <c r="C72" s="3"/>
      <c r="D72" s="3"/>
      <c r="E72" s="3"/>
      <c r="F72" s="3"/>
      <c r="G72" s="3"/>
      <c r="H72" s="3"/>
      <c r="I72" s="3"/>
      <c r="J72" s="3"/>
      <c r="K72" s="3"/>
      <c r="L72" s="3"/>
      <c r="M72" s="3"/>
      <c r="N72" s="3"/>
      <c r="O72" s="3"/>
      <c r="P72" s="3"/>
      <c r="Q72" s="3"/>
      <c r="R72" s="3"/>
      <c r="S72" s="3"/>
      <c r="T72" s="3"/>
      <c r="U72" s="3"/>
      <c r="V72" s="3"/>
      <c r="W72" s="3"/>
      <c r="X72" s="3"/>
      <c r="Y72" s="3"/>
    </row>
    <row r="73" spans="2:25" ht="11.25" customHeight="1" x14ac:dyDescent="0.25">
      <c r="B73" s="3"/>
      <c r="C73" s="3"/>
      <c r="D73" s="3"/>
      <c r="E73" s="3"/>
      <c r="F73" s="3"/>
      <c r="G73" s="3"/>
      <c r="H73" s="3"/>
      <c r="I73" s="3"/>
      <c r="J73" s="3"/>
      <c r="K73" s="3"/>
      <c r="L73" s="3"/>
      <c r="M73" s="3"/>
      <c r="N73" s="3"/>
      <c r="O73" s="3"/>
      <c r="P73" s="3"/>
      <c r="Q73" s="3"/>
      <c r="R73" s="3"/>
      <c r="S73" s="3"/>
      <c r="T73" s="3"/>
      <c r="U73" s="3"/>
      <c r="V73" s="3"/>
      <c r="W73" s="3"/>
      <c r="X73" s="3"/>
      <c r="Y73" s="3"/>
    </row>
    <row r="74" spans="2:25" ht="15" customHeight="1" x14ac:dyDescent="0.25">
      <c r="B74" s="86"/>
      <c r="C74" s="86"/>
      <c r="D74" s="86"/>
      <c r="E74" s="86"/>
      <c r="F74" s="86"/>
      <c r="G74" s="86"/>
      <c r="H74" s="86"/>
      <c r="I74" s="86"/>
      <c r="J74" s="86"/>
      <c r="K74" s="86"/>
      <c r="L74" s="86"/>
      <c r="M74" s="86"/>
      <c r="N74" s="86"/>
      <c r="O74" s="86"/>
      <c r="P74" s="86"/>
      <c r="Q74" s="86"/>
      <c r="R74" s="86"/>
      <c r="S74" s="3"/>
      <c r="T74" s="3"/>
      <c r="U74" s="3"/>
      <c r="V74" s="3"/>
      <c r="W74" s="3"/>
      <c r="X74" s="3"/>
      <c r="Y74" s="3"/>
    </row>
    <row r="75" spans="2:25" ht="11.25" customHeight="1" x14ac:dyDescent="0.25">
      <c r="B75" s="3"/>
      <c r="C75" s="3"/>
      <c r="D75" s="3"/>
      <c r="E75" s="3"/>
      <c r="F75" s="3"/>
      <c r="G75" s="3"/>
      <c r="H75" s="3"/>
      <c r="I75" s="3"/>
      <c r="J75" s="3"/>
      <c r="K75" s="3"/>
      <c r="L75" s="3"/>
      <c r="M75" s="3"/>
      <c r="N75" s="3"/>
      <c r="O75" s="3"/>
      <c r="P75" s="3"/>
      <c r="Q75" s="3"/>
      <c r="R75" s="3"/>
      <c r="S75" s="3"/>
      <c r="T75" s="3"/>
      <c r="U75" s="3"/>
      <c r="V75" s="3"/>
      <c r="W75" s="3"/>
      <c r="X75" s="3"/>
      <c r="Y75" s="3"/>
    </row>
    <row r="76" spans="2:25" ht="12.95" customHeight="1" x14ac:dyDescent="0.25">
      <c r="B76" s="86"/>
      <c r="C76" s="86"/>
      <c r="D76" s="86"/>
      <c r="E76" s="86"/>
      <c r="F76" s="86"/>
      <c r="G76" s="86"/>
      <c r="H76" s="86"/>
      <c r="I76" s="86"/>
      <c r="J76" s="86"/>
      <c r="K76" s="86"/>
      <c r="L76" s="86"/>
      <c r="M76" s="86"/>
      <c r="N76" s="86"/>
      <c r="O76" s="86"/>
      <c r="P76" s="86"/>
      <c r="Q76" s="86"/>
      <c r="R76" s="86"/>
      <c r="S76" s="3"/>
      <c r="T76" s="3"/>
      <c r="U76" s="3"/>
      <c r="V76" s="3"/>
      <c r="W76" s="3"/>
      <c r="X76" s="3"/>
      <c r="Y76" s="3"/>
    </row>
    <row r="77" spans="2:25" ht="11.25" customHeight="1" x14ac:dyDescent="0.25">
      <c r="B77" s="3"/>
      <c r="C77" s="3"/>
      <c r="D77" s="3"/>
      <c r="E77" s="3"/>
      <c r="F77" s="3"/>
      <c r="G77" s="3"/>
      <c r="H77" s="3"/>
      <c r="I77" s="3"/>
      <c r="J77" s="3"/>
      <c r="K77" s="3"/>
      <c r="L77" s="3"/>
      <c r="M77" s="3"/>
      <c r="N77" s="3"/>
      <c r="O77" s="3"/>
      <c r="P77" s="3"/>
      <c r="Q77" s="3"/>
      <c r="R77" s="3"/>
      <c r="S77" s="3"/>
      <c r="T77" s="3"/>
      <c r="U77" s="3"/>
      <c r="V77" s="3"/>
      <c r="W77" s="3"/>
      <c r="X77" s="3"/>
      <c r="Y77" s="3"/>
    </row>
    <row r="78" spans="2:25" ht="11.25" customHeight="1" x14ac:dyDescent="0.25">
      <c r="B78" s="3"/>
      <c r="C78" s="86"/>
      <c r="D78" s="86"/>
      <c r="E78" s="86"/>
      <c r="F78" s="86"/>
      <c r="G78" s="86"/>
      <c r="H78" s="86"/>
      <c r="I78" s="3"/>
      <c r="J78" s="3"/>
      <c r="K78" s="3"/>
      <c r="L78" s="3"/>
      <c r="M78" s="3"/>
      <c r="N78" s="3"/>
      <c r="O78" s="3"/>
      <c r="P78" s="3"/>
      <c r="Q78" s="3"/>
      <c r="R78" s="3"/>
      <c r="S78" s="3"/>
      <c r="T78" s="3"/>
      <c r="U78" s="3"/>
      <c r="V78" s="3"/>
      <c r="W78" s="3"/>
      <c r="X78" s="3"/>
      <c r="Y78" s="3"/>
    </row>
    <row r="79" spans="2:25" ht="11.25" customHeight="1" x14ac:dyDescent="0.25">
      <c r="B79" s="3"/>
      <c r="C79" s="3"/>
      <c r="D79" s="3"/>
      <c r="E79" s="3"/>
      <c r="F79" s="3"/>
      <c r="G79" s="3"/>
      <c r="H79" s="3"/>
      <c r="I79" s="3"/>
      <c r="J79" s="3"/>
      <c r="K79" s="3"/>
      <c r="L79" s="3"/>
      <c r="M79" s="3"/>
      <c r="N79" s="3"/>
      <c r="O79" s="3"/>
      <c r="P79" s="3"/>
      <c r="Q79" s="3"/>
      <c r="R79" s="3"/>
      <c r="S79" s="3"/>
      <c r="T79" s="3"/>
      <c r="U79" s="3"/>
      <c r="V79" s="3"/>
      <c r="W79" s="3"/>
      <c r="X79" s="3"/>
      <c r="Y79" s="3"/>
    </row>
    <row r="80" spans="2:25" ht="11.25" customHeight="1" x14ac:dyDescent="0.25">
      <c r="B80" s="3"/>
      <c r="C80" s="3"/>
      <c r="D80" s="3"/>
      <c r="E80" s="3"/>
      <c r="F80" s="3"/>
      <c r="G80" s="3"/>
      <c r="H80" s="3"/>
      <c r="I80" s="3"/>
      <c r="J80" s="3"/>
      <c r="K80" s="3"/>
      <c r="L80" s="3"/>
      <c r="M80" s="3"/>
      <c r="N80" s="3"/>
      <c r="O80" s="3"/>
      <c r="P80" s="3"/>
      <c r="Q80" s="3"/>
      <c r="R80" s="3"/>
      <c r="S80" s="3"/>
      <c r="T80" s="3"/>
      <c r="U80" s="3"/>
      <c r="V80" s="3"/>
      <c r="W80" s="3"/>
      <c r="X80" s="3"/>
      <c r="Y80" s="3"/>
    </row>
    <row r="81" spans="2:25" ht="11.25" customHeight="1" x14ac:dyDescent="0.25">
      <c r="B81" s="3"/>
      <c r="C81" s="3"/>
      <c r="D81" s="3"/>
      <c r="E81" s="3"/>
      <c r="F81" s="3"/>
      <c r="G81" s="3"/>
      <c r="H81" s="3"/>
      <c r="I81" s="3"/>
      <c r="J81" s="3"/>
      <c r="K81" s="3"/>
      <c r="L81" s="3"/>
      <c r="M81" s="3"/>
      <c r="N81" s="3"/>
      <c r="O81" s="3"/>
      <c r="P81" s="3"/>
      <c r="Q81" s="3"/>
      <c r="R81" s="3"/>
      <c r="S81" s="3"/>
      <c r="T81" s="3"/>
      <c r="U81" s="3"/>
      <c r="V81" s="3"/>
      <c r="W81" s="3"/>
      <c r="X81" s="3"/>
      <c r="Y81" s="3"/>
    </row>
    <row r="82" spans="2:25" ht="11.25" customHeight="1" x14ac:dyDescent="0.25">
      <c r="B82" s="3"/>
      <c r="C82" s="3"/>
      <c r="D82" s="3"/>
      <c r="E82" s="3"/>
      <c r="F82" s="3"/>
      <c r="G82" s="3"/>
      <c r="H82" s="3"/>
      <c r="I82" s="3"/>
      <c r="J82" s="3"/>
      <c r="K82" s="3"/>
      <c r="L82" s="3"/>
      <c r="M82" s="3"/>
      <c r="N82" s="3"/>
      <c r="O82" s="3"/>
      <c r="P82" s="3"/>
      <c r="Q82" s="3"/>
      <c r="R82" s="3"/>
      <c r="S82" s="3"/>
      <c r="T82" s="3"/>
      <c r="U82" s="3"/>
      <c r="V82" s="3"/>
      <c r="W82" s="3"/>
      <c r="X82" s="3"/>
      <c r="Y82" s="3"/>
    </row>
    <row r="83" spans="2:25" ht="12.95" customHeight="1" x14ac:dyDescent="0.25">
      <c r="B83" s="3"/>
      <c r="C83" s="3"/>
      <c r="D83" s="3"/>
      <c r="E83" s="3"/>
      <c r="F83" s="3"/>
      <c r="G83" s="3"/>
      <c r="H83" s="3"/>
      <c r="I83" s="3"/>
      <c r="J83" s="3"/>
      <c r="K83" s="3"/>
      <c r="L83" s="3"/>
      <c r="M83" s="3"/>
      <c r="N83" s="3"/>
      <c r="O83" s="3"/>
      <c r="P83" s="3"/>
      <c r="Q83" s="3"/>
      <c r="R83" s="3"/>
      <c r="S83" s="3"/>
      <c r="T83" s="3"/>
      <c r="U83" s="3"/>
      <c r="V83" s="3"/>
      <c r="W83" s="3"/>
      <c r="X83" s="3"/>
      <c r="Y83" s="3"/>
    </row>
    <row r="84" spans="2:25" ht="11.25" customHeight="1" x14ac:dyDescent="0.25">
      <c r="B84" s="3"/>
      <c r="C84" s="3"/>
      <c r="D84" s="3"/>
      <c r="E84" s="3"/>
      <c r="F84" s="3"/>
      <c r="G84" s="3"/>
      <c r="H84" s="3"/>
      <c r="I84" s="3"/>
      <c r="J84" s="3"/>
      <c r="K84" s="3"/>
      <c r="L84" s="3"/>
      <c r="M84" s="3"/>
      <c r="N84" s="3"/>
      <c r="O84" s="3"/>
      <c r="P84" s="3"/>
      <c r="Q84" s="3"/>
      <c r="R84" s="3"/>
      <c r="S84" s="3"/>
      <c r="T84" s="3"/>
      <c r="U84" s="3"/>
      <c r="V84" s="3"/>
      <c r="W84" s="3"/>
      <c r="X84" s="3"/>
      <c r="Y84" s="3"/>
    </row>
    <row r="85" spans="2:25" ht="11.25" customHeight="1" x14ac:dyDescent="0.25">
      <c r="B85" s="3"/>
      <c r="C85" s="3"/>
      <c r="D85" s="3"/>
      <c r="E85" s="3"/>
      <c r="F85" s="3"/>
      <c r="G85" s="47"/>
      <c r="H85" s="3"/>
      <c r="I85" s="3"/>
      <c r="J85" s="3"/>
      <c r="K85" s="3"/>
      <c r="L85" s="3"/>
      <c r="M85" s="3"/>
      <c r="N85" s="3"/>
      <c r="O85" s="3"/>
      <c r="P85" s="3"/>
      <c r="Q85" s="3"/>
      <c r="R85" s="3"/>
      <c r="S85" s="3"/>
      <c r="T85" s="3"/>
      <c r="U85" s="3"/>
      <c r="V85" s="3"/>
      <c r="W85" s="3"/>
      <c r="X85" s="3"/>
      <c r="Y85" s="3"/>
    </row>
    <row r="86" spans="2:25" ht="11.25" customHeight="1" x14ac:dyDescent="0.25">
      <c r="B86" s="3"/>
      <c r="C86" s="3"/>
      <c r="D86" s="3"/>
      <c r="E86" s="3"/>
      <c r="F86" s="3"/>
      <c r="G86" s="3"/>
      <c r="H86" s="3"/>
      <c r="I86" s="3"/>
      <c r="J86" s="3"/>
      <c r="K86" s="3"/>
      <c r="L86" s="3"/>
      <c r="M86" s="3"/>
      <c r="N86" s="3"/>
      <c r="O86" s="3"/>
      <c r="P86" s="3"/>
      <c r="Q86" s="3"/>
      <c r="R86" s="3"/>
      <c r="S86" s="3"/>
      <c r="T86" s="3"/>
      <c r="U86" s="3"/>
      <c r="V86" s="3"/>
      <c r="W86" s="3"/>
      <c r="X86" s="3"/>
      <c r="Y86" s="3"/>
    </row>
    <row r="87" spans="2:25" ht="12.95" customHeight="1" x14ac:dyDescent="0.25">
      <c r="B87" s="3"/>
      <c r="C87" s="3"/>
      <c r="D87" s="3"/>
      <c r="E87" s="3"/>
      <c r="F87" s="3"/>
      <c r="G87" s="3"/>
      <c r="H87" s="3"/>
      <c r="I87" s="3"/>
      <c r="J87" s="3"/>
      <c r="K87" s="3"/>
      <c r="L87" s="3"/>
      <c r="M87" s="3"/>
      <c r="N87" s="3"/>
      <c r="O87" s="3"/>
      <c r="P87" s="3"/>
      <c r="Q87" s="3"/>
      <c r="R87" s="3"/>
      <c r="S87" s="3"/>
      <c r="T87" s="3"/>
      <c r="U87" s="3"/>
      <c r="V87" s="3"/>
      <c r="W87" s="3"/>
      <c r="X87" s="3"/>
      <c r="Y87" s="3"/>
    </row>
    <row r="88" spans="2:25" ht="11.25" customHeight="1" x14ac:dyDescent="0.25">
      <c r="B88" s="3"/>
      <c r="C88" s="3"/>
      <c r="D88" s="3"/>
      <c r="E88" s="3"/>
      <c r="F88" s="3"/>
      <c r="G88" s="3"/>
      <c r="H88" s="3"/>
      <c r="I88" s="3"/>
      <c r="J88" s="3"/>
      <c r="K88" s="3"/>
      <c r="L88" s="3"/>
      <c r="M88" s="3"/>
      <c r="N88" s="3"/>
      <c r="O88" s="3"/>
      <c r="P88" s="3"/>
      <c r="Q88" s="3"/>
      <c r="R88" s="3"/>
      <c r="S88" s="3"/>
      <c r="T88" s="3"/>
      <c r="U88" s="3"/>
      <c r="V88" s="3"/>
      <c r="W88" s="3"/>
      <c r="X88" s="3"/>
      <c r="Y88" s="3"/>
    </row>
    <row r="89" spans="2:25" ht="11.25" customHeight="1" x14ac:dyDescent="0.25">
      <c r="B89" s="3"/>
      <c r="C89" s="3"/>
      <c r="D89" s="3"/>
      <c r="E89" s="3"/>
      <c r="F89" s="3"/>
      <c r="G89" s="47"/>
      <c r="H89" s="3"/>
      <c r="I89" s="3"/>
      <c r="J89" s="3"/>
      <c r="K89" s="3"/>
      <c r="L89" s="3"/>
      <c r="M89" s="3"/>
      <c r="N89" s="3"/>
      <c r="O89" s="3"/>
      <c r="P89" s="3"/>
      <c r="Q89" s="3"/>
      <c r="R89" s="3"/>
      <c r="S89" s="3"/>
      <c r="T89" s="3"/>
      <c r="U89" s="3"/>
      <c r="V89" s="3"/>
      <c r="W89" s="3"/>
      <c r="X89" s="3"/>
      <c r="Y89" s="3"/>
    </row>
    <row r="90" spans="2:25" ht="11.25" customHeight="1" x14ac:dyDescent="0.25">
      <c r="B90" s="3"/>
      <c r="C90" s="3"/>
      <c r="D90" s="3"/>
      <c r="E90" s="3"/>
      <c r="F90" s="3"/>
      <c r="G90" s="3"/>
      <c r="H90" s="3"/>
      <c r="I90" s="3"/>
      <c r="J90" s="3"/>
      <c r="K90" s="3"/>
      <c r="L90" s="3"/>
      <c r="M90" s="3"/>
      <c r="N90" s="3"/>
      <c r="O90" s="3"/>
      <c r="P90" s="3"/>
      <c r="Q90" s="3"/>
      <c r="R90" s="3"/>
      <c r="S90" s="3"/>
      <c r="T90" s="3"/>
      <c r="U90" s="3"/>
      <c r="V90" s="3"/>
      <c r="W90" s="3"/>
      <c r="X90" s="3"/>
      <c r="Y90" s="3"/>
    </row>
    <row r="91" spans="2:25" ht="11.25" customHeight="1" x14ac:dyDescent="0.25">
      <c r="B91" s="3"/>
      <c r="C91" s="3"/>
      <c r="D91" s="3"/>
      <c r="E91" s="3"/>
      <c r="F91" s="3"/>
      <c r="G91" s="3"/>
      <c r="H91" s="3"/>
      <c r="I91" s="3"/>
      <c r="J91" s="3"/>
      <c r="K91" s="3"/>
      <c r="L91" s="3"/>
      <c r="M91" s="3"/>
      <c r="N91" s="3"/>
      <c r="O91" s="3"/>
      <c r="P91" s="3"/>
      <c r="Q91" s="3"/>
      <c r="R91" s="3"/>
      <c r="S91" s="3"/>
      <c r="T91" s="3"/>
      <c r="U91" s="3"/>
      <c r="V91" s="3"/>
      <c r="W91" s="3"/>
      <c r="X91" s="3"/>
      <c r="Y91" s="3"/>
    </row>
    <row r="92" spans="2:25" ht="15" customHeight="1" x14ac:dyDescent="0.25">
      <c r="B92" s="86"/>
      <c r="C92" s="86"/>
      <c r="D92" s="86"/>
      <c r="E92" s="86"/>
      <c r="F92" s="86"/>
      <c r="G92" s="86"/>
      <c r="H92" s="86"/>
      <c r="I92" s="86"/>
      <c r="J92" s="86"/>
      <c r="K92" s="86"/>
      <c r="L92" s="86"/>
      <c r="M92" s="86"/>
      <c r="N92" s="86"/>
      <c r="O92" s="86"/>
      <c r="P92" s="86"/>
      <c r="Q92" s="86"/>
      <c r="R92" s="86"/>
      <c r="S92" s="3"/>
      <c r="T92" s="3"/>
      <c r="U92" s="3"/>
      <c r="V92" s="3"/>
      <c r="W92" s="3"/>
      <c r="X92" s="3"/>
      <c r="Y92" s="3"/>
    </row>
    <row r="93" spans="2:25" ht="11.25" customHeight="1" x14ac:dyDescent="0.25">
      <c r="B93" s="3"/>
      <c r="C93" s="3"/>
      <c r="D93" s="3"/>
      <c r="E93" s="3"/>
      <c r="F93" s="3"/>
      <c r="G93" s="3"/>
      <c r="H93" s="3"/>
      <c r="I93" s="3"/>
      <c r="J93" s="3"/>
      <c r="K93" s="3"/>
      <c r="L93" s="3"/>
      <c r="M93" s="3"/>
      <c r="N93" s="3"/>
      <c r="O93" s="3"/>
      <c r="P93" s="3"/>
      <c r="Q93" s="3"/>
      <c r="R93" s="3"/>
      <c r="S93" s="3"/>
      <c r="T93" s="3"/>
      <c r="U93" s="3"/>
      <c r="V93" s="3"/>
      <c r="W93" s="3"/>
      <c r="X93" s="3"/>
      <c r="Y93" s="3"/>
    </row>
    <row r="94" spans="2:25" ht="12.95" customHeight="1" x14ac:dyDescent="0.25">
      <c r="B94" s="86"/>
      <c r="C94" s="86"/>
      <c r="D94" s="86"/>
      <c r="E94" s="86"/>
      <c r="F94" s="86"/>
      <c r="G94" s="86"/>
      <c r="H94" s="86"/>
      <c r="I94" s="86"/>
      <c r="J94" s="86"/>
      <c r="K94" s="86"/>
      <c r="L94" s="86"/>
      <c r="M94" s="86"/>
      <c r="N94" s="86"/>
      <c r="O94" s="86"/>
      <c r="P94" s="86"/>
      <c r="Q94" s="86"/>
      <c r="R94" s="86"/>
      <c r="S94" s="3"/>
      <c r="T94" s="3"/>
      <c r="U94" s="3"/>
      <c r="V94" s="3"/>
      <c r="W94" s="3"/>
      <c r="X94" s="3"/>
      <c r="Y94" s="3"/>
    </row>
    <row r="95" spans="2:25" ht="11.25" customHeight="1" x14ac:dyDescent="0.25">
      <c r="B95" s="3"/>
      <c r="C95" s="3"/>
      <c r="D95" s="3"/>
      <c r="E95" s="3"/>
      <c r="F95" s="3"/>
      <c r="G95" s="3"/>
      <c r="H95" s="3"/>
      <c r="I95" s="3"/>
      <c r="J95" s="3"/>
      <c r="K95" s="3"/>
      <c r="L95" s="3"/>
      <c r="M95" s="3"/>
      <c r="N95" s="3"/>
      <c r="O95" s="3"/>
      <c r="P95" s="3"/>
      <c r="Q95" s="3"/>
      <c r="R95" s="3"/>
      <c r="S95" s="3"/>
      <c r="T95" s="3"/>
      <c r="U95" s="3"/>
      <c r="V95" s="3"/>
      <c r="W95" s="3"/>
      <c r="X95" s="3"/>
      <c r="Y95" s="3"/>
    </row>
    <row r="96" spans="2:25" ht="11.25" customHeight="1" x14ac:dyDescent="0.25">
      <c r="B96" s="3"/>
      <c r="C96" s="86"/>
      <c r="D96" s="86"/>
      <c r="E96" s="86"/>
      <c r="F96" s="86"/>
      <c r="G96" s="86"/>
      <c r="H96" s="86"/>
      <c r="I96" s="3"/>
      <c r="J96" s="3"/>
      <c r="K96" s="3"/>
      <c r="L96" s="3"/>
      <c r="M96" s="3"/>
      <c r="N96" s="3"/>
      <c r="O96" s="3"/>
      <c r="P96" s="3"/>
      <c r="Q96" s="3"/>
      <c r="R96" s="3"/>
      <c r="S96" s="3"/>
      <c r="T96" s="3"/>
      <c r="U96" s="3"/>
      <c r="V96" s="3"/>
      <c r="W96" s="3"/>
      <c r="X96" s="3"/>
      <c r="Y96" s="3"/>
    </row>
    <row r="97" spans="2:25" ht="11.25" customHeight="1" x14ac:dyDescent="0.25">
      <c r="B97" s="3"/>
      <c r="C97" s="3"/>
      <c r="D97" s="3"/>
      <c r="E97" s="3"/>
      <c r="F97" s="3"/>
      <c r="G97" s="3"/>
      <c r="H97" s="3"/>
      <c r="I97" s="3"/>
      <c r="J97" s="3"/>
      <c r="K97" s="3"/>
      <c r="L97" s="3"/>
      <c r="M97" s="3"/>
      <c r="N97" s="3"/>
      <c r="O97" s="3"/>
      <c r="P97" s="3"/>
      <c r="Q97" s="3"/>
      <c r="R97" s="3"/>
      <c r="S97" s="3"/>
      <c r="T97" s="3"/>
      <c r="U97" s="3"/>
      <c r="V97" s="3"/>
      <c r="W97" s="3"/>
      <c r="X97" s="3"/>
      <c r="Y97" s="3"/>
    </row>
    <row r="98" spans="2:25" ht="11.25" customHeight="1" x14ac:dyDescent="0.25">
      <c r="B98" s="3"/>
      <c r="C98" s="3"/>
      <c r="D98" s="3"/>
      <c r="E98" s="3"/>
      <c r="F98" s="3"/>
      <c r="G98" s="3"/>
      <c r="H98" s="3"/>
      <c r="I98" s="3"/>
      <c r="J98" s="3"/>
      <c r="K98" s="3"/>
      <c r="L98" s="3"/>
      <c r="M98" s="3"/>
      <c r="N98" s="3"/>
      <c r="O98" s="3"/>
      <c r="P98" s="3"/>
      <c r="Q98" s="3"/>
      <c r="R98" s="3"/>
      <c r="S98" s="3"/>
      <c r="T98" s="3"/>
      <c r="U98" s="3"/>
      <c r="V98" s="3"/>
      <c r="W98" s="3"/>
      <c r="X98" s="3"/>
      <c r="Y98" s="3"/>
    </row>
    <row r="99" spans="2:25" ht="11.25" customHeight="1" x14ac:dyDescent="0.25">
      <c r="B99" s="3"/>
      <c r="C99" s="3"/>
      <c r="D99" s="3"/>
      <c r="E99" s="3"/>
      <c r="F99" s="3"/>
      <c r="G99" s="3"/>
      <c r="H99" s="3"/>
      <c r="I99" s="3"/>
      <c r="J99" s="3"/>
      <c r="K99" s="3"/>
      <c r="L99" s="3"/>
      <c r="M99" s="3"/>
      <c r="N99" s="3"/>
      <c r="O99" s="3"/>
      <c r="P99" s="3"/>
      <c r="Q99" s="3"/>
      <c r="R99" s="3"/>
      <c r="S99" s="3"/>
      <c r="T99" s="3"/>
      <c r="U99" s="3"/>
      <c r="V99" s="3"/>
      <c r="W99" s="3"/>
      <c r="X99" s="3"/>
      <c r="Y99" s="3"/>
    </row>
    <row r="100" spans="2:25" ht="11.25" customHeight="1" x14ac:dyDescent="0.25">
      <c r="B100" s="3"/>
      <c r="C100" s="3"/>
      <c r="D100" s="3"/>
      <c r="E100" s="3"/>
      <c r="F100" s="3"/>
      <c r="G100" s="3"/>
      <c r="H100" s="3"/>
      <c r="I100" s="3"/>
      <c r="J100" s="3"/>
      <c r="K100" s="3"/>
      <c r="L100" s="3"/>
      <c r="M100" s="3"/>
      <c r="N100" s="3"/>
      <c r="O100" s="3"/>
      <c r="P100" s="3"/>
      <c r="Q100" s="3"/>
      <c r="R100" s="3"/>
      <c r="S100" s="3"/>
      <c r="T100" s="3"/>
      <c r="U100" s="3"/>
      <c r="V100" s="3"/>
      <c r="W100" s="3"/>
      <c r="X100" s="3"/>
      <c r="Y100" s="3"/>
    </row>
    <row r="101" spans="2:25" ht="12.95" customHeight="1" x14ac:dyDescent="0.25">
      <c r="B101" s="3"/>
      <c r="C101" s="3"/>
      <c r="D101" s="3"/>
      <c r="E101" s="3"/>
      <c r="F101" s="3"/>
      <c r="G101" s="3"/>
      <c r="H101" s="3"/>
      <c r="I101" s="3"/>
      <c r="J101" s="3"/>
      <c r="K101" s="3"/>
      <c r="L101" s="3"/>
      <c r="M101" s="3"/>
      <c r="N101" s="3"/>
      <c r="O101" s="3"/>
      <c r="P101" s="3"/>
      <c r="Q101" s="3"/>
      <c r="R101" s="3"/>
      <c r="S101" s="3"/>
      <c r="T101" s="3"/>
      <c r="U101" s="3"/>
      <c r="V101" s="3"/>
      <c r="W101" s="3"/>
      <c r="X101" s="3"/>
      <c r="Y101" s="3"/>
    </row>
    <row r="102" spans="2:25" ht="11.25" customHeight="1" x14ac:dyDescent="0.25">
      <c r="B102" s="3"/>
      <c r="C102" s="3"/>
      <c r="D102" s="3"/>
      <c r="E102" s="3"/>
      <c r="F102" s="3"/>
      <c r="G102" s="3"/>
      <c r="H102" s="3"/>
      <c r="I102" s="3"/>
      <c r="J102" s="3"/>
      <c r="K102" s="3"/>
      <c r="L102" s="3"/>
      <c r="M102" s="3"/>
      <c r="N102" s="3"/>
      <c r="O102" s="3"/>
      <c r="P102" s="3"/>
      <c r="Q102" s="3"/>
      <c r="R102" s="3"/>
      <c r="S102" s="3"/>
      <c r="T102" s="3"/>
      <c r="U102" s="3"/>
      <c r="V102" s="3"/>
      <c r="W102" s="3"/>
      <c r="X102" s="3"/>
      <c r="Y102" s="3"/>
    </row>
    <row r="103" spans="2:25" ht="11.25" customHeight="1" x14ac:dyDescent="0.25">
      <c r="B103" s="3"/>
      <c r="C103" s="3"/>
      <c r="D103" s="3"/>
      <c r="E103" s="3"/>
      <c r="F103" s="3"/>
      <c r="G103" s="47"/>
      <c r="H103" s="3"/>
      <c r="I103" s="3"/>
      <c r="J103" s="3"/>
      <c r="K103" s="3"/>
      <c r="L103" s="3"/>
      <c r="M103" s="3"/>
      <c r="N103" s="3"/>
      <c r="O103" s="3"/>
      <c r="P103" s="3"/>
      <c r="Q103" s="3"/>
      <c r="R103" s="3"/>
      <c r="S103" s="3"/>
      <c r="T103" s="3"/>
      <c r="U103" s="3"/>
      <c r="V103" s="3"/>
      <c r="W103" s="3"/>
      <c r="X103" s="3"/>
      <c r="Y103" s="3"/>
    </row>
    <row r="104" spans="2:25" ht="11.25" customHeight="1" x14ac:dyDescent="0.25">
      <c r="B104" s="3"/>
      <c r="C104" s="3"/>
      <c r="D104" s="3"/>
      <c r="E104" s="3"/>
      <c r="F104" s="3"/>
      <c r="G104" s="3"/>
      <c r="H104" s="3"/>
      <c r="I104" s="3"/>
      <c r="J104" s="3"/>
      <c r="K104" s="3"/>
      <c r="L104" s="3"/>
      <c r="M104" s="3"/>
      <c r="N104" s="3"/>
      <c r="O104" s="3"/>
      <c r="P104" s="3"/>
      <c r="Q104" s="3"/>
      <c r="R104" s="3"/>
      <c r="S104" s="3"/>
      <c r="T104" s="3"/>
      <c r="U104" s="3"/>
      <c r="V104" s="3"/>
      <c r="W104" s="3"/>
      <c r="X104" s="3"/>
      <c r="Y104" s="3"/>
    </row>
    <row r="105" spans="2:25" ht="12.95" customHeight="1" x14ac:dyDescent="0.25">
      <c r="B105" s="3"/>
      <c r="C105" s="3"/>
      <c r="D105" s="3"/>
      <c r="E105" s="3"/>
      <c r="F105" s="3"/>
      <c r="G105" s="3"/>
      <c r="H105" s="3"/>
      <c r="I105" s="3"/>
      <c r="J105" s="3"/>
      <c r="K105" s="3"/>
      <c r="L105" s="3"/>
      <c r="M105" s="3"/>
      <c r="N105" s="3"/>
      <c r="O105" s="3"/>
      <c r="P105" s="3"/>
      <c r="Q105" s="3"/>
      <c r="R105" s="3"/>
      <c r="S105" s="3"/>
      <c r="T105" s="3"/>
      <c r="U105" s="3"/>
      <c r="V105" s="3"/>
      <c r="W105" s="3"/>
      <c r="X105" s="3"/>
      <c r="Y105" s="3"/>
    </row>
    <row r="106" spans="2:25" ht="11.25" customHeight="1" x14ac:dyDescent="0.25">
      <c r="B106" s="3"/>
      <c r="C106" s="3"/>
      <c r="D106" s="3"/>
      <c r="E106" s="3"/>
      <c r="F106" s="3"/>
      <c r="G106" s="3"/>
      <c r="H106" s="3"/>
      <c r="I106" s="3"/>
      <c r="J106" s="3"/>
      <c r="K106" s="3"/>
      <c r="L106" s="3"/>
      <c r="M106" s="3"/>
      <c r="N106" s="3"/>
      <c r="O106" s="3"/>
      <c r="P106" s="3"/>
      <c r="Q106" s="3"/>
      <c r="R106" s="3"/>
      <c r="S106" s="3"/>
      <c r="T106" s="3"/>
      <c r="U106" s="3"/>
      <c r="V106" s="3"/>
      <c r="W106" s="3"/>
      <c r="X106" s="3"/>
      <c r="Y106" s="3"/>
    </row>
    <row r="107" spans="2:25" ht="11.25" customHeight="1" x14ac:dyDescent="0.25">
      <c r="B107" s="3"/>
      <c r="C107" s="3"/>
      <c r="D107" s="3"/>
      <c r="E107" s="3"/>
      <c r="F107" s="3"/>
      <c r="G107" s="47"/>
      <c r="H107" s="3"/>
      <c r="I107" s="3"/>
      <c r="J107" s="3"/>
      <c r="K107" s="3"/>
      <c r="L107" s="3"/>
      <c r="M107" s="3"/>
      <c r="N107" s="3"/>
      <c r="O107" s="3"/>
      <c r="P107" s="3"/>
      <c r="Q107" s="3"/>
      <c r="R107" s="3"/>
      <c r="S107" s="3"/>
      <c r="T107" s="3"/>
      <c r="U107" s="3"/>
      <c r="V107" s="3"/>
      <c r="W107" s="3"/>
      <c r="X107" s="3"/>
      <c r="Y107" s="3"/>
    </row>
    <row r="108" spans="2:25" ht="11.25" customHeight="1" x14ac:dyDescent="0.25">
      <c r="B108" s="3"/>
      <c r="C108" s="3"/>
      <c r="D108" s="3"/>
      <c r="E108" s="3"/>
      <c r="F108" s="3"/>
      <c r="G108" s="3"/>
      <c r="H108" s="3"/>
      <c r="I108" s="3"/>
      <c r="J108" s="3"/>
      <c r="K108" s="3"/>
      <c r="L108" s="3"/>
      <c r="M108" s="3"/>
      <c r="N108" s="3"/>
      <c r="O108" s="3"/>
      <c r="P108" s="3"/>
      <c r="Q108" s="3"/>
      <c r="R108" s="3"/>
      <c r="S108" s="3"/>
      <c r="T108" s="3"/>
      <c r="U108" s="3"/>
      <c r="V108" s="3"/>
      <c r="W108" s="3"/>
      <c r="X108" s="3"/>
      <c r="Y108" s="3"/>
    </row>
    <row r="109" spans="2:25" ht="11.25" customHeight="1" x14ac:dyDescent="0.25">
      <c r="B109" s="3"/>
      <c r="C109" s="3"/>
      <c r="D109" s="3"/>
      <c r="E109" s="3"/>
      <c r="F109" s="3"/>
      <c r="G109" s="3"/>
      <c r="H109" s="3"/>
      <c r="I109" s="3"/>
      <c r="J109" s="3"/>
      <c r="K109" s="3"/>
      <c r="L109" s="3"/>
      <c r="M109" s="3"/>
      <c r="N109" s="3"/>
      <c r="O109" s="3"/>
      <c r="P109" s="3"/>
      <c r="Q109" s="3"/>
      <c r="R109" s="3"/>
      <c r="S109" s="3"/>
      <c r="T109" s="3"/>
      <c r="U109" s="3"/>
      <c r="V109" s="3"/>
      <c r="W109" s="3"/>
      <c r="X109" s="3"/>
      <c r="Y109" s="3"/>
    </row>
    <row r="110" spans="2:25" ht="15" customHeight="1" x14ac:dyDescent="0.25">
      <c r="B110" s="86"/>
      <c r="C110" s="86"/>
      <c r="D110" s="86"/>
      <c r="E110" s="86"/>
      <c r="F110" s="86"/>
      <c r="G110" s="86"/>
      <c r="H110" s="86"/>
      <c r="I110" s="86"/>
      <c r="J110" s="86"/>
      <c r="K110" s="86"/>
      <c r="L110" s="86"/>
      <c r="M110" s="86"/>
      <c r="N110" s="86"/>
      <c r="O110" s="86"/>
      <c r="P110" s="86"/>
      <c r="Q110" s="86"/>
      <c r="R110" s="86"/>
      <c r="S110" s="3"/>
      <c r="T110" s="3"/>
      <c r="U110" s="3"/>
      <c r="V110" s="3"/>
      <c r="W110" s="3"/>
      <c r="X110" s="3"/>
      <c r="Y110" s="3"/>
    </row>
    <row r="111" spans="2:25" ht="11.25" customHeight="1" x14ac:dyDescent="0.25">
      <c r="B111" s="3"/>
      <c r="C111" s="3"/>
      <c r="D111" s="3"/>
      <c r="E111" s="3"/>
      <c r="F111" s="3"/>
      <c r="G111" s="3"/>
      <c r="H111" s="3"/>
      <c r="I111" s="3"/>
      <c r="J111" s="3"/>
      <c r="K111" s="3"/>
      <c r="L111" s="3"/>
      <c r="M111" s="3"/>
      <c r="N111" s="3"/>
      <c r="O111" s="3"/>
      <c r="P111" s="3"/>
      <c r="Q111" s="3"/>
      <c r="R111" s="3"/>
      <c r="S111" s="3"/>
      <c r="T111" s="3"/>
      <c r="U111" s="3"/>
      <c r="V111" s="3"/>
      <c r="W111" s="3"/>
      <c r="X111" s="3"/>
      <c r="Y111" s="3"/>
    </row>
    <row r="112" spans="2:25" ht="12.95" customHeight="1" x14ac:dyDescent="0.25">
      <c r="B112" s="86"/>
      <c r="C112" s="86"/>
      <c r="D112" s="86"/>
      <c r="E112" s="86"/>
      <c r="F112" s="86"/>
      <c r="G112" s="86"/>
      <c r="H112" s="86"/>
      <c r="I112" s="86"/>
      <c r="J112" s="86"/>
      <c r="K112" s="86"/>
      <c r="L112" s="86"/>
      <c r="M112" s="86"/>
      <c r="N112" s="86"/>
      <c r="O112" s="86"/>
      <c r="P112" s="86"/>
      <c r="Q112" s="86"/>
      <c r="R112" s="86"/>
      <c r="S112" s="3"/>
      <c r="T112" s="3"/>
      <c r="U112" s="3"/>
      <c r="V112" s="3"/>
      <c r="W112" s="3"/>
      <c r="X112" s="3"/>
      <c r="Y112" s="3"/>
    </row>
    <row r="113" spans="2:25" ht="11.25" customHeight="1" x14ac:dyDescent="0.25">
      <c r="B113" s="3"/>
      <c r="C113" s="3"/>
      <c r="D113" s="3"/>
      <c r="E113" s="3"/>
      <c r="F113" s="3"/>
      <c r="G113" s="3"/>
      <c r="H113" s="3"/>
      <c r="I113" s="3"/>
      <c r="J113" s="3"/>
      <c r="K113" s="3"/>
      <c r="L113" s="3"/>
      <c r="M113" s="3"/>
      <c r="N113" s="3"/>
      <c r="O113" s="3"/>
      <c r="P113" s="3"/>
      <c r="Q113" s="3"/>
      <c r="R113" s="3"/>
      <c r="S113" s="3"/>
      <c r="T113" s="3"/>
      <c r="U113" s="3"/>
      <c r="V113" s="3"/>
      <c r="W113" s="3"/>
      <c r="X113" s="3"/>
      <c r="Y113" s="3"/>
    </row>
    <row r="114" spans="2:25" ht="11.25" customHeight="1" x14ac:dyDescent="0.25">
      <c r="B114" s="3"/>
      <c r="C114" s="86"/>
      <c r="D114" s="86"/>
      <c r="E114" s="86"/>
      <c r="F114" s="86"/>
      <c r="G114" s="86"/>
      <c r="H114" s="86"/>
      <c r="I114" s="3"/>
      <c r="J114" s="3"/>
      <c r="K114" s="3"/>
      <c r="L114" s="3"/>
      <c r="M114" s="3"/>
      <c r="N114" s="3"/>
      <c r="O114" s="3"/>
      <c r="P114" s="3"/>
      <c r="Q114" s="3"/>
      <c r="R114" s="3"/>
      <c r="S114" s="3"/>
      <c r="T114" s="3"/>
      <c r="U114" s="3"/>
      <c r="V114" s="3"/>
      <c r="W114" s="3"/>
      <c r="X114" s="3"/>
      <c r="Y114" s="3"/>
    </row>
    <row r="115" spans="2:25" ht="11.25" customHeight="1" x14ac:dyDescent="0.25">
      <c r="B115" s="3"/>
      <c r="C115" s="3"/>
      <c r="D115" s="3"/>
      <c r="E115" s="3"/>
      <c r="F115" s="3"/>
      <c r="G115" s="3"/>
      <c r="H115" s="3"/>
      <c r="I115" s="3"/>
      <c r="J115" s="3"/>
      <c r="K115" s="3"/>
      <c r="L115" s="3"/>
      <c r="M115" s="3"/>
      <c r="N115" s="3"/>
      <c r="O115" s="3"/>
      <c r="P115" s="3"/>
      <c r="Q115" s="3"/>
      <c r="R115" s="3"/>
      <c r="S115" s="3"/>
      <c r="T115" s="3"/>
      <c r="U115" s="3"/>
      <c r="V115" s="3"/>
      <c r="W115" s="3"/>
      <c r="X115" s="3"/>
      <c r="Y115" s="3"/>
    </row>
    <row r="116" spans="2:25" ht="11.25" customHeight="1" x14ac:dyDescent="0.25">
      <c r="B116" s="3"/>
      <c r="C116" s="3"/>
      <c r="D116" s="3"/>
      <c r="E116" s="3"/>
      <c r="F116" s="3"/>
      <c r="G116" s="3"/>
      <c r="H116" s="3"/>
      <c r="I116" s="3"/>
      <c r="J116" s="3"/>
      <c r="K116" s="3"/>
      <c r="L116" s="3"/>
      <c r="M116" s="3"/>
      <c r="N116" s="3"/>
      <c r="O116" s="3"/>
      <c r="P116" s="3"/>
      <c r="Q116" s="3"/>
      <c r="R116" s="3"/>
      <c r="S116" s="3"/>
      <c r="T116" s="3"/>
      <c r="U116" s="3"/>
      <c r="V116" s="3"/>
      <c r="W116" s="3"/>
      <c r="X116" s="3"/>
      <c r="Y116" s="3"/>
    </row>
    <row r="117" spans="2:25" ht="11.25" customHeight="1" x14ac:dyDescent="0.25">
      <c r="B117" s="3"/>
      <c r="C117" s="3"/>
      <c r="D117" s="3"/>
      <c r="E117" s="3"/>
      <c r="F117" s="3"/>
      <c r="G117" s="3"/>
      <c r="H117" s="3"/>
      <c r="I117" s="3"/>
      <c r="J117" s="3"/>
      <c r="K117" s="3"/>
      <c r="L117" s="3"/>
      <c r="M117" s="3"/>
      <c r="N117" s="3"/>
      <c r="O117" s="3"/>
      <c r="P117" s="3"/>
      <c r="Q117" s="3"/>
      <c r="R117" s="3"/>
      <c r="S117" s="3"/>
      <c r="T117" s="3"/>
      <c r="U117" s="3"/>
      <c r="V117" s="3"/>
      <c r="W117" s="3"/>
      <c r="X117" s="3"/>
      <c r="Y117" s="3"/>
    </row>
    <row r="118" spans="2:25" ht="11.25" customHeight="1" x14ac:dyDescent="0.25">
      <c r="B118" s="3"/>
      <c r="C118" s="3"/>
      <c r="D118" s="3"/>
      <c r="E118" s="3"/>
      <c r="F118" s="3"/>
      <c r="G118" s="3"/>
      <c r="H118" s="3"/>
      <c r="I118" s="3"/>
      <c r="J118" s="3"/>
      <c r="K118" s="3"/>
      <c r="L118" s="3"/>
      <c r="M118" s="3"/>
      <c r="N118" s="3"/>
      <c r="O118" s="3"/>
      <c r="P118" s="3"/>
      <c r="Q118" s="3"/>
      <c r="R118" s="3"/>
      <c r="S118" s="3"/>
      <c r="T118" s="3"/>
      <c r="U118" s="3"/>
      <c r="V118" s="3"/>
      <c r="W118" s="3"/>
      <c r="X118" s="3"/>
      <c r="Y118" s="3"/>
    </row>
    <row r="119" spans="2:25" ht="12.95" customHeight="1" x14ac:dyDescent="0.25">
      <c r="B119" s="3"/>
      <c r="C119" s="3"/>
      <c r="D119" s="3"/>
      <c r="E119" s="3"/>
      <c r="F119" s="3"/>
      <c r="G119" s="3"/>
      <c r="H119" s="3"/>
      <c r="I119" s="3"/>
      <c r="J119" s="3"/>
      <c r="K119" s="3"/>
      <c r="L119" s="3"/>
      <c r="M119" s="3"/>
      <c r="N119" s="3"/>
      <c r="O119" s="3"/>
      <c r="P119" s="3"/>
      <c r="Q119" s="3"/>
      <c r="R119" s="3"/>
      <c r="S119" s="3"/>
      <c r="T119" s="3"/>
      <c r="U119" s="3"/>
      <c r="V119" s="3"/>
      <c r="W119" s="3"/>
      <c r="X119" s="3"/>
      <c r="Y119" s="3"/>
    </row>
    <row r="120" spans="2:25" ht="11.25" customHeight="1" x14ac:dyDescent="0.25">
      <c r="B120" s="3"/>
      <c r="C120" s="3"/>
      <c r="D120" s="3"/>
      <c r="E120" s="3"/>
      <c r="F120" s="3"/>
      <c r="G120" s="3"/>
      <c r="H120" s="3"/>
      <c r="I120" s="3"/>
      <c r="J120" s="3"/>
      <c r="K120" s="3"/>
      <c r="L120" s="3"/>
      <c r="M120" s="3"/>
      <c r="N120" s="3"/>
      <c r="O120" s="3"/>
      <c r="P120" s="3"/>
      <c r="Q120" s="3"/>
      <c r="R120" s="3"/>
      <c r="S120" s="3"/>
      <c r="T120" s="3"/>
      <c r="U120" s="3"/>
      <c r="V120" s="3"/>
      <c r="W120" s="3"/>
      <c r="X120" s="3"/>
      <c r="Y120" s="3"/>
    </row>
    <row r="121" spans="2:25" ht="11.25" customHeight="1" x14ac:dyDescent="0.25">
      <c r="B121" s="3"/>
      <c r="C121" s="3"/>
      <c r="D121" s="3"/>
      <c r="E121" s="3"/>
      <c r="F121" s="3"/>
      <c r="G121" s="47"/>
      <c r="H121" s="3"/>
      <c r="I121" s="3"/>
      <c r="J121" s="3"/>
      <c r="K121" s="3"/>
      <c r="L121" s="3"/>
      <c r="M121" s="3"/>
      <c r="N121" s="3"/>
      <c r="O121" s="3"/>
      <c r="P121" s="3"/>
      <c r="Q121" s="3"/>
      <c r="R121" s="3"/>
      <c r="S121" s="3"/>
      <c r="T121" s="3"/>
      <c r="U121" s="3"/>
      <c r="V121" s="3"/>
      <c r="W121" s="3"/>
      <c r="X121" s="3"/>
      <c r="Y121" s="3"/>
    </row>
    <row r="122" spans="2:25" ht="11.25" customHeight="1" x14ac:dyDescent="0.25">
      <c r="B122" s="3"/>
      <c r="C122" s="3"/>
      <c r="D122" s="3"/>
      <c r="E122" s="3"/>
      <c r="F122" s="3"/>
      <c r="G122" s="3"/>
      <c r="H122" s="3"/>
      <c r="I122" s="3"/>
      <c r="J122" s="3"/>
      <c r="K122" s="3"/>
      <c r="L122" s="3"/>
      <c r="M122" s="3"/>
      <c r="N122" s="3"/>
      <c r="O122" s="3"/>
      <c r="P122" s="3"/>
      <c r="Q122" s="3"/>
      <c r="R122" s="3"/>
      <c r="S122" s="3"/>
      <c r="T122" s="3"/>
      <c r="U122" s="3"/>
      <c r="V122" s="3"/>
      <c r="W122" s="3"/>
      <c r="X122" s="3"/>
      <c r="Y122" s="3"/>
    </row>
    <row r="123" spans="2:25" ht="12.95" customHeight="1" x14ac:dyDescent="0.25">
      <c r="B123" s="3"/>
      <c r="C123" s="3"/>
      <c r="D123" s="3"/>
      <c r="E123" s="3"/>
      <c r="F123" s="3"/>
      <c r="G123" s="3"/>
      <c r="H123" s="3"/>
      <c r="I123" s="3"/>
      <c r="J123" s="3"/>
      <c r="K123" s="3"/>
      <c r="L123" s="3"/>
      <c r="M123" s="3"/>
      <c r="N123" s="3"/>
      <c r="O123" s="3"/>
      <c r="P123" s="3"/>
      <c r="Q123" s="3"/>
      <c r="R123" s="3"/>
      <c r="S123" s="3"/>
      <c r="T123" s="3"/>
      <c r="U123" s="3"/>
      <c r="V123" s="3"/>
      <c r="W123" s="3"/>
      <c r="X123" s="3"/>
      <c r="Y123" s="3"/>
    </row>
    <row r="124" spans="2:25" ht="11.25" customHeight="1" x14ac:dyDescent="0.25">
      <c r="B124" s="3"/>
      <c r="C124" s="3"/>
      <c r="D124" s="3"/>
      <c r="E124" s="3"/>
      <c r="F124" s="3"/>
      <c r="G124" s="3"/>
      <c r="H124" s="3"/>
      <c r="I124" s="3"/>
      <c r="J124" s="3"/>
      <c r="K124" s="3"/>
      <c r="L124" s="3"/>
      <c r="M124" s="3"/>
      <c r="N124" s="3"/>
      <c r="O124" s="3"/>
      <c r="P124" s="3"/>
      <c r="Q124" s="3"/>
      <c r="R124" s="3"/>
      <c r="S124" s="3"/>
      <c r="T124" s="3"/>
      <c r="U124" s="3"/>
      <c r="V124" s="3"/>
      <c r="W124" s="3"/>
      <c r="X124" s="3"/>
      <c r="Y124" s="3"/>
    </row>
    <row r="125" spans="2:25" ht="11.25" customHeight="1" x14ac:dyDescent="0.25">
      <c r="B125" s="3"/>
      <c r="C125" s="3"/>
      <c r="D125" s="3"/>
      <c r="E125" s="3"/>
      <c r="F125" s="3"/>
      <c r="G125" s="47"/>
      <c r="H125" s="3"/>
      <c r="I125" s="3"/>
      <c r="J125" s="3"/>
      <c r="K125" s="3"/>
      <c r="L125" s="3"/>
      <c r="M125" s="3"/>
      <c r="N125" s="3"/>
      <c r="O125" s="3"/>
      <c r="P125" s="3"/>
      <c r="Q125" s="3"/>
      <c r="R125" s="3"/>
      <c r="S125" s="3"/>
      <c r="T125" s="3"/>
      <c r="U125" s="3"/>
      <c r="V125" s="3"/>
      <c r="W125" s="3"/>
      <c r="X125" s="3"/>
      <c r="Y125" s="3"/>
    </row>
    <row r="126" spans="2:25" ht="11.25" customHeight="1" x14ac:dyDescent="0.25">
      <c r="B126" s="3"/>
      <c r="C126" s="3"/>
      <c r="D126" s="3"/>
      <c r="E126" s="3"/>
      <c r="F126" s="3"/>
      <c r="G126" s="3"/>
      <c r="H126" s="3"/>
      <c r="I126" s="3"/>
      <c r="J126" s="3"/>
      <c r="K126" s="3"/>
      <c r="L126" s="3"/>
      <c r="M126" s="3"/>
      <c r="N126" s="3"/>
      <c r="O126" s="3"/>
      <c r="P126" s="3"/>
      <c r="Q126" s="3"/>
      <c r="R126" s="3"/>
      <c r="S126" s="3"/>
      <c r="T126" s="3"/>
      <c r="U126" s="3"/>
      <c r="V126" s="3"/>
      <c r="W126" s="3"/>
      <c r="X126" s="3"/>
      <c r="Y126" s="3"/>
    </row>
    <row r="127" spans="2:25" ht="11.25" customHeight="1" x14ac:dyDescent="0.25">
      <c r="B127" s="3"/>
      <c r="C127" s="3"/>
      <c r="D127" s="3"/>
      <c r="E127" s="3"/>
      <c r="F127" s="3"/>
      <c r="G127" s="3"/>
      <c r="H127" s="3"/>
      <c r="I127" s="3"/>
      <c r="J127" s="3"/>
      <c r="K127" s="3"/>
      <c r="L127" s="3"/>
      <c r="M127" s="3"/>
      <c r="N127" s="3"/>
      <c r="O127" s="3"/>
      <c r="P127" s="3"/>
      <c r="Q127" s="3"/>
      <c r="R127" s="3"/>
      <c r="S127" s="3"/>
      <c r="T127" s="3"/>
      <c r="U127" s="3"/>
      <c r="V127" s="3"/>
      <c r="W127" s="3"/>
      <c r="X127" s="3"/>
      <c r="Y127" s="3"/>
    </row>
    <row r="128" spans="2:25" ht="15" customHeight="1" x14ac:dyDescent="0.25">
      <c r="B128" s="86"/>
      <c r="C128" s="86"/>
      <c r="D128" s="86"/>
      <c r="E128" s="86"/>
      <c r="F128" s="86"/>
      <c r="G128" s="86"/>
      <c r="H128" s="86"/>
      <c r="I128" s="86"/>
      <c r="J128" s="86"/>
      <c r="K128" s="86"/>
      <c r="L128" s="86"/>
      <c r="M128" s="86"/>
      <c r="N128" s="86"/>
      <c r="O128" s="86"/>
      <c r="P128" s="86"/>
      <c r="Q128" s="86"/>
      <c r="R128" s="86"/>
      <c r="S128" s="3"/>
      <c r="T128" s="3"/>
      <c r="U128" s="3"/>
      <c r="V128" s="3"/>
      <c r="W128" s="3"/>
      <c r="X128" s="3"/>
      <c r="Y128" s="3"/>
    </row>
    <row r="129" spans="2:25" ht="11.25" customHeight="1" x14ac:dyDescent="0.25">
      <c r="B129" s="3"/>
      <c r="C129" s="3"/>
      <c r="D129" s="3"/>
      <c r="E129" s="3"/>
      <c r="F129" s="3"/>
      <c r="G129" s="3"/>
      <c r="H129" s="3"/>
      <c r="I129" s="3"/>
      <c r="J129" s="3"/>
      <c r="K129" s="3"/>
      <c r="L129" s="3"/>
      <c r="M129" s="3"/>
      <c r="N129" s="3"/>
      <c r="O129" s="3"/>
      <c r="P129" s="3"/>
      <c r="Q129" s="3"/>
      <c r="R129" s="3"/>
      <c r="S129" s="3"/>
      <c r="T129" s="3"/>
      <c r="U129" s="3"/>
      <c r="V129" s="3"/>
      <c r="W129" s="3"/>
      <c r="X129" s="3"/>
      <c r="Y129" s="3"/>
    </row>
    <row r="130" spans="2:25" ht="12.95" customHeight="1" x14ac:dyDescent="0.25">
      <c r="B130" s="86"/>
      <c r="C130" s="86"/>
      <c r="D130" s="86"/>
      <c r="E130" s="86"/>
      <c r="F130" s="86"/>
      <c r="G130" s="86"/>
      <c r="H130" s="86"/>
      <c r="I130" s="86"/>
      <c r="J130" s="86"/>
      <c r="K130" s="86"/>
      <c r="L130" s="86"/>
      <c r="M130" s="86"/>
      <c r="N130" s="86"/>
      <c r="O130" s="86"/>
      <c r="P130" s="86"/>
      <c r="Q130" s="86"/>
      <c r="R130" s="86"/>
      <c r="S130" s="3"/>
      <c r="T130" s="3"/>
      <c r="U130" s="3"/>
      <c r="V130" s="3"/>
      <c r="W130" s="3"/>
      <c r="X130" s="3"/>
      <c r="Y130" s="3"/>
    </row>
    <row r="131" spans="2:25" ht="11.25" customHeight="1" x14ac:dyDescent="0.25">
      <c r="B131" s="3"/>
      <c r="C131" s="3"/>
      <c r="D131" s="3"/>
      <c r="E131" s="3"/>
      <c r="F131" s="3"/>
      <c r="G131" s="3"/>
      <c r="H131" s="3"/>
      <c r="I131" s="3"/>
      <c r="J131" s="3"/>
      <c r="K131" s="3"/>
      <c r="L131" s="3"/>
      <c r="M131" s="3"/>
      <c r="N131" s="3"/>
      <c r="O131" s="3"/>
      <c r="P131" s="3"/>
      <c r="Q131" s="3"/>
      <c r="R131" s="3"/>
      <c r="S131" s="3"/>
      <c r="T131" s="3"/>
      <c r="U131" s="3"/>
      <c r="V131" s="3"/>
      <c r="W131" s="3"/>
      <c r="X131" s="3"/>
      <c r="Y131" s="3"/>
    </row>
    <row r="132" spans="2:25" ht="11.25" customHeight="1" x14ac:dyDescent="0.25">
      <c r="B132" s="3"/>
      <c r="C132" s="86"/>
      <c r="D132" s="86"/>
      <c r="E132" s="86"/>
      <c r="F132" s="86"/>
      <c r="G132" s="86"/>
      <c r="H132" s="86"/>
      <c r="I132" s="3"/>
      <c r="J132" s="3"/>
      <c r="K132" s="3"/>
      <c r="L132" s="3"/>
      <c r="M132" s="3"/>
      <c r="N132" s="3"/>
      <c r="O132" s="3"/>
      <c r="P132" s="3"/>
      <c r="Q132" s="3"/>
      <c r="R132" s="3"/>
      <c r="S132" s="3"/>
      <c r="T132" s="3"/>
      <c r="U132" s="3"/>
      <c r="V132" s="3"/>
      <c r="W132" s="3"/>
      <c r="X132" s="3"/>
      <c r="Y132" s="3"/>
    </row>
    <row r="133" spans="2:25" ht="11.25" customHeight="1" x14ac:dyDescent="0.25">
      <c r="B133" s="3"/>
      <c r="C133" s="3"/>
      <c r="D133" s="3"/>
      <c r="E133" s="3"/>
      <c r="F133" s="3"/>
      <c r="G133" s="3"/>
      <c r="H133" s="3"/>
      <c r="I133" s="3"/>
      <c r="J133" s="3"/>
      <c r="K133" s="3"/>
      <c r="L133" s="3"/>
      <c r="M133" s="3"/>
      <c r="N133" s="3"/>
      <c r="O133" s="3"/>
      <c r="P133" s="3"/>
      <c r="Q133" s="3"/>
      <c r="R133" s="3"/>
      <c r="S133" s="3"/>
      <c r="T133" s="3"/>
      <c r="U133" s="3"/>
      <c r="V133" s="3"/>
      <c r="W133" s="3"/>
      <c r="X133" s="3"/>
      <c r="Y133" s="3"/>
    </row>
    <row r="134" spans="2:25" ht="11.25" customHeight="1" x14ac:dyDescent="0.25">
      <c r="B134" s="3"/>
      <c r="C134" s="3"/>
      <c r="D134" s="3"/>
      <c r="E134" s="3"/>
      <c r="F134" s="3"/>
      <c r="G134" s="3"/>
      <c r="H134" s="3"/>
      <c r="I134" s="3"/>
      <c r="J134" s="3"/>
      <c r="K134" s="3"/>
      <c r="L134" s="3"/>
      <c r="M134" s="3"/>
      <c r="N134" s="3"/>
      <c r="O134" s="3"/>
      <c r="P134" s="3"/>
      <c r="Q134" s="3"/>
      <c r="R134" s="3"/>
      <c r="S134" s="3"/>
      <c r="T134" s="3"/>
      <c r="U134" s="3"/>
      <c r="V134" s="3"/>
      <c r="W134" s="3"/>
      <c r="X134" s="3"/>
      <c r="Y134" s="3"/>
    </row>
    <row r="135" spans="2:25" ht="11.25" customHeight="1" x14ac:dyDescent="0.25">
      <c r="B135" s="3"/>
      <c r="C135" s="3"/>
      <c r="D135" s="3"/>
      <c r="E135" s="3"/>
      <c r="F135" s="3"/>
      <c r="G135" s="3"/>
      <c r="H135" s="3"/>
      <c r="I135" s="3"/>
      <c r="J135" s="3"/>
      <c r="K135" s="3"/>
      <c r="L135" s="3"/>
      <c r="M135" s="3"/>
      <c r="N135" s="3"/>
      <c r="O135" s="3"/>
      <c r="P135" s="3"/>
      <c r="Q135" s="3"/>
      <c r="R135" s="3"/>
      <c r="S135" s="3"/>
      <c r="T135" s="3"/>
      <c r="U135" s="3"/>
      <c r="V135" s="3"/>
      <c r="W135" s="3"/>
      <c r="X135" s="3"/>
      <c r="Y135" s="3"/>
    </row>
    <row r="136" spans="2:25" ht="11.25" customHeight="1" x14ac:dyDescent="0.25">
      <c r="B136" s="3"/>
      <c r="C136" s="3"/>
      <c r="D136" s="3"/>
      <c r="E136" s="3"/>
      <c r="F136" s="3"/>
      <c r="G136" s="3"/>
      <c r="H136" s="3"/>
      <c r="I136" s="3"/>
      <c r="J136" s="3"/>
      <c r="K136" s="3"/>
      <c r="L136" s="3"/>
      <c r="M136" s="3"/>
      <c r="N136" s="3"/>
      <c r="O136" s="3"/>
      <c r="P136" s="3"/>
      <c r="Q136" s="3"/>
      <c r="R136" s="3"/>
      <c r="S136" s="3"/>
      <c r="T136" s="3"/>
      <c r="U136" s="3"/>
      <c r="V136" s="3"/>
      <c r="W136" s="3"/>
      <c r="X136" s="3"/>
      <c r="Y136" s="3"/>
    </row>
    <row r="137" spans="2:25" ht="12.95" customHeight="1" x14ac:dyDescent="0.25">
      <c r="B137" s="3"/>
      <c r="C137" s="3"/>
      <c r="D137" s="3"/>
      <c r="E137" s="3"/>
      <c r="F137" s="3"/>
      <c r="G137" s="3"/>
      <c r="H137" s="3"/>
      <c r="I137" s="3"/>
      <c r="J137" s="3"/>
      <c r="K137" s="3"/>
      <c r="L137" s="3"/>
      <c r="M137" s="3"/>
      <c r="N137" s="3"/>
      <c r="O137" s="3"/>
      <c r="P137" s="3"/>
      <c r="Q137" s="3"/>
      <c r="R137" s="3"/>
      <c r="S137" s="3"/>
      <c r="T137" s="3"/>
      <c r="U137" s="3"/>
      <c r="V137" s="3"/>
      <c r="W137" s="3"/>
      <c r="X137" s="3"/>
      <c r="Y137" s="3"/>
    </row>
    <row r="138" spans="2:25" ht="11.25" customHeight="1" x14ac:dyDescent="0.25">
      <c r="B138" s="3"/>
      <c r="C138" s="3"/>
      <c r="D138" s="3"/>
      <c r="E138" s="3"/>
      <c r="F138" s="3"/>
      <c r="G138" s="3"/>
      <c r="H138" s="3"/>
      <c r="I138" s="3"/>
      <c r="J138" s="3"/>
      <c r="K138" s="3"/>
      <c r="L138" s="3"/>
      <c r="M138" s="3"/>
      <c r="N138" s="3"/>
      <c r="O138" s="3"/>
      <c r="P138" s="3"/>
      <c r="Q138" s="3"/>
      <c r="R138" s="3"/>
      <c r="S138" s="3"/>
      <c r="T138" s="3"/>
      <c r="U138" s="3"/>
      <c r="V138" s="3"/>
      <c r="W138" s="3"/>
      <c r="X138" s="3"/>
      <c r="Y138" s="3"/>
    </row>
    <row r="139" spans="2:25" ht="11.25" customHeight="1" x14ac:dyDescent="0.25">
      <c r="B139" s="3"/>
      <c r="C139" s="3"/>
      <c r="D139" s="3"/>
      <c r="E139" s="3"/>
      <c r="F139" s="3"/>
      <c r="G139" s="47"/>
      <c r="H139" s="3"/>
      <c r="I139" s="3"/>
      <c r="J139" s="3"/>
      <c r="K139" s="3"/>
      <c r="L139" s="3"/>
      <c r="M139" s="3"/>
      <c r="N139" s="3"/>
      <c r="O139" s="3"/>
      <c r="P139" s="3"/>
      <c r="Q139" s="3"/>
      <c r="R139" s="3"/>
      <c r="S139" s="3"/>
      <c r="T139" s="3"/>
      <c r="U139" s="3"/>
      <c r="V139" s="3"/>
      <c r="W139" s="3"/>
      <c r="X139" s="3"/>
      <c r="Y139" s="3"/>
    </row>
    <row r="140" spans="2:25" ht="11.25" customHeight="1" x14ac:dyDescent="0.25">
      <c r="B140" s="3"/>
      <c r="C140" s="3"/>
      <c r="D140" s="3"/>
      <c r="E140" s="3"/>
      <c r="F140" s="3"/>
      <c r="G140" s="3"/>
      <c r="H140" s="3"/>
      <c r="I140" s="3"/>
      <c r="J140" s="3"/>
      <c r="K140" s="3"/>
      <c r="L140" s="3"/>
      <c r="M140" s="3"/>
      <c r="N140" s="3"/>
      <c r="O140" s="3"/>
      <c r="P140" s="3"/>
      <c r="Q140" s="3"/>
      <c r="R140" s="3"/>
      <c r="S140" s="3"/>
      <c r="T140" s="3"/>
      <c r="U140" s="3"/>
      <c r="V140" s="3"/>
      <c r="W140" s="3"/>
      <c r="X140" s="3"/>
      <c r="Y140" s="3"/>
    </row>
    <row r="141" spans="2:25" ht="12.95" customHeight="1" x14ac:dyDescent="0.25">
      <c r="B141" s="3"/>
      <c r="C141" s="3"/>
      <c r="D141" s="3"/>
      <c r="E141" s="3"/>
      <c r="F141" s="3"/>
      <c r="G141" s="3"/>
      <c r="H141" s="3"/>
      <c r="I141" s="3"/>
      <c r="J141" s="3"/>
      <c r="K141" s="3"/>
      <c r="L141" s="3"/>
      <c r="M141" s="3"/>
      <c r="N141" s="3"/>
      <c r="O141" s="3"/>
      <c r="P141" s="3"/>
      <c r="Q141" s="3"/>
      <c r="R141" s="3"/>
      <c r="S141" s="3"/>
      <c r="T141" s="3"/>
      <c r="U141" s="3"/>
      <c r="V141" s="3"/>
      <c r="W141" s="3"/>
      <c r="X141" s="3"/>
      <c r="Y141" s="3"/>
    </row>
    <row r="142" spans="2:25" ht="11.25" customHeight="1" x14ac:dyDescent="0.25">
      <c r="B142" s="3"/>
      <c r="C142" s="3"/>
      <c r="D142" s="3"/>
      <c r="E142" s="3"/>
      <c r="F142" s="3"/>
      <c r="G142" s="3"/>
      <c r="H142" s="3"/>
      <c r="I142" s="3"/>
      <c r="J142" s="3"/>
      <c r="K142" s="3"/>
      <c r="L142" s="3"/>
      <c r="M142" s="3"/>
      <c r="N142" s="3"/>
      <c r="O142" s="3"/>
      <c r="P142" s="3"/>
      <c r="Q142" s="3"/>
      <c r="R142" s="3"/>
      <c r="S142" s="3"/>
      <c r="T142" s="3"/>
      <c r="U142" s="3"/>
      <c r="V142" s="3"/>
      <c r="W142" s="3"/>
      <c r="X142" s="3"/>
      <c r="Y142" s="3"/>
    </row>
    <row r="143" spans="2:25" ht="11.25" customHeight="1" x14ac:dyDescent="0.25">
      <c r="B143" s="3"/>
      <c r="C143" s="3"/>
      <c r="D143" s="3"/>
      <c r="E143" s="3"/>
      <c r="F143" s="3"/>
      <c r="G143" s="47"/>
      <c r="H143" s="3"/>
      <c r="I143" s="3"/>
      <c r="J143" s="3"/>
      <c r="K143" s="3"/>
      <c r="L143" s="3"/>
      <c r="M143" s="3"/>
      <c r="N143" s="3"/>
      <c r="O143" s="3"/>
      <c r="P143" s="3"/>
      <c r="Q143" s="3"/>
      <c r="R143" s="3"/>
      <c r="S143" s="3"/>
      <c r="T143" s="3"/>
      <c r="U143" s="3"/>
      <c r="V143" s="3"/>
      <c r="W143" s="3"/>
      <c r="X143" s="3"/>
      <c r="Y143" s="3"/>
    </row>
    <row r="144" spans="2:25" ht="11.25" customHeight="1" x14ac:dyDescent="0.25">
      <c r="B144" s="3"/>
      <c r="C144" s="3"/>
      <c r="D144" s="3"/>
      <c r="E144" s="3"/>
      <c r="F144" s="3"/>
      <c r="G144" s="3"/>
      <c r="H144" s="3"/>
      <c r="I144" s="3"/>
      <c r="J144" s="3"/>
      <c r="K144" s="3"/>
      <c r="L144" s="3"/>
      <c r="M144" s="3"/>
      <c r="N144" s="3"/>
      <c r="O144" s="3"/>
      <c r="P144" s="3"/>
      <c r="Q144" s="3"/>
      <c r="R144" s="3"/>
      <c r="S144" s="3"/>
      <c r="T144" s="3"/>
      <c r="U144" s="3"/>
      <c r="V144" s="3"/>
      <c r="W144" s="3"/>
      <c r="X144" s="3"/>
      <c r="Y144" s="3"/>
    </row>
    <row r="145" spans="2:25" ht="11.25" customHeight="1" x14ac:dyDescent="0.25">
      <c r="B145" s="3"/>
      <c r="C145" s="3"/>
      <c r="D145" s="3"/>
      <c r="E145" s="3"/>
      <c r="F145" s="3"/>
      <c r="G145" s="3"/>
      <c r="H145" s="3"/>
      <c r="I145" s="3"/>
      <c r="J145" s="3"/>
      <c r="K145" s="3"/>
      <c r="L145" s="3"/>
      <c r="M145" s="3"/>
      <c r="N145" s="3"/>
      <c r="O145" s="3"/>
      <c r="P145" s="3"/>
      <c r="Q145" s="3"/>
      <c r="R145" s="3"/>
      <c r="S145" s="3"/>
      <c r="T145" s="3"/>
      <c r="U145" s="3"/>
      <c r="V145" s="3"/>
      <c r="W145" s="3"/>
      <c r="X145" s="3"/>
      <c r="Y145" s="3"/>
    </row>
    <row r="146" spans="2:25" ht="15" customHeight="1" x14ac:dyDescent="0.25">
      <c r="B146" s="86"/>
      <c r="C146" s="86"/>
      <c r="D146" s="86"/>
      <c r="E146" s="86"/>
      <c r="F146" s="86"/>
      <c r="G146" s="86"/>
      <c r="H146" s="86"/>
      <c r="I146" s="86"/>
      <c r="J146" s="86"/>
      <c r="K146" s="86"/>
      <c r="L146" s="86"/>
      <c r="M146" s="86"/>
      <c r="N146" s="86"/>
      <c r="O146" s="86"/>
      <c r="P146" s="86"/>
      <c r="Q146" s="86"/>
      <c r="R146" s="86"/>
      <c r="S146" s="3"/>
      <c r="T146" s="3"/>
      <c r="U146" s="3"/>
      <c r="V146" s="3"/>
      <c r="W146" s="3"/>
      <c r="X146" s="3"/>
      <c r="Y146" s="3"/>
    </row>
    <row r="147" spans="2:25" ht="11.25" customHeight="1" x14ac:dyDescent="0.25">
      <c r="B147" s="3"/>
      <c r="C147" s="3"/>
      <c r="D147" s="3"/>
      <c r="E147" s="3"/>
      <c r="F147" s="3"/>
      <c r="G147" s="3"/>
      <c r="H147" s="3"/>
      <c r="I147" s="3"/>
      <c r="J147" s="3"/>
      <c r="K147" s="3"/>
      <c r="L147" s="3"/>
      <c r="M147" s="3"/>
      <c r="N147" s="3"/>
      <c r="O147" s="3"/>
      <c r="P147" s="3"/>
      <c r="Q147" s="3"/>
      <c r="R147" s="3"/>
      <c r="S147" s="3"/>
      <c r="T147" s="3"/>
      <c r="U147" s="3"/>
      <c r="V147" s="3"/>
      <c r="W147" s="3"/>
      <c r="X147" s="3"/>
      <c r="Y147" s="3"/>
    </row>
    <row r="148" spans="2:25" ht="12.95" customHeight="1" x14ac:dyDescent="0.25">
      <c r="B148" s="86"/>
      <c r="C148" s="86"/>
      <c r="D148" s="86"/>
      <c r="E148" s="86"/>
      <c r="F148" s="86"/>
      <c r="G148" s="86"/>
      <c r="H148" s="86"/>
      <c r="I148" s="86"/>
      <c r="J148" s="86"/>
      <c r="K148" s="86"/>
      <c r="L148" s="86"/>
      <c r="M148" s="86"/>
      <c r="N148" s="86"/>
      <c r="O148" s="86"/>
      <c r="P148" s="86"/>
      <c r="Q148" s="86"/>
      <c r="R148" s="86"/>
      <c r="S148" s="3"/>
      <c r="T148" s="3"/>
      <c r="U148" s="3"/>
      <c r="V148" s="3"/>
      <c r="W148" s="3"/>
      <c r="X148" s="3"/>
      <c r="Y148" s="3"/>
    </row>
    <row r="149" spans="2:25" ht="11.25" customHeight="1" x14ac:dyDescent="0.25">
      <c r="B149" s="3"/>
      <c r="C149" s="3"/>
      <c r="D149" s="3"/>
      <c r="E149" s="3"/>
      <c r="F149" s="3"/>
      <c r="G149" s="3"/>
      <c r="H149" s="3"/>
      <c r="I149" s="3"/>
      <c r="J149" s="3"/>
      <c r="K149" s="3"/>
      <c r="L149" s="3"/>
      <c r="M149" s="3"/>
      <c r="N149" s="3"/>
      <c r="O149" s="3"/>
      <c r="P149" s="3"/>
      <c r="Q149" s="3"/>
      <c r="R149" s="3"/>
      <c r="S149" s="3"/>
      <c r="T149" s="3"/>
      <c r="U149" s="3"/>
      <c r="V149" s="3"/>
      <c r="W149" s="3"/>
      <c r="X149" s="3"/>
      <c r="Y149" s="3"/>
    </row>
    <row r="150" spans="2:25" ht="11.25" customHeight="1" x14ac:dyDescent="0.25">
      <c r="B150" s="3"/>
      <c r="C150" s="86"/>
      <c r="D150" s="86"/>
      <c r="E150" s="86"/>
      <c r="F150" s="86"/>
      <c r="G150" s="86"/>
      <c r="H150" s="86"/>
      <c r="I150" s="3"/>
      <c r="J150" s="3"/>
      <c r="K150" s="3"/>
      <c r="L150" s="3"/>
      <c r="M150" s="3"/>
      <c r="N150" s="3"/>
      <c r="O150" s="3"/>
      <c r="P150" s="3"/>
      <c r="Q150" s="3"/>
      <c r="R150" s="3"/>
      <c r="S150" s="3"/>
      <c r="T150" s="3"/>
      <c r="U150" s="3"/>
      <c r="V150" s="3"/>
      <c r="W150" s="3"/>
      <c r="X150" s="3"/>
      <c r="Y150" s="3"/>
    </row>
    <row r="151" spans="2:25" ht="11.25" customHeight="1" x14ac:dyDescent="0.25">
      <c r="B151" s="3"/>
      <c r="C151" s="3"/>
      <c r="D151" s="3"/>
      <c r="E151" s="3"/>
      <c r="F151" s="3"/>
      <c r="G151" s="3"/>
      <c r="H151" s="3"/>
      <c r="I151" s="3"/>
      <c r="J151" s="3"/>
      <c r="K151" s="3"/>
      <c r="L151" s="3"/>
      <c r="M151" s="3"/>
      <c r="N151" s="3"/>
      <c r="O151" s="3"/>
      <c r="P151" s="3"/>
      <c r="Q151" s="3"/>
      <c r="R151" s="3"/>
      <c r="S151" s="3"/>
      <c r="T151" s="3"/>
      <c r="U151" s="3"/>
      <c r="V151" s="3"/>
      <c r="W151" s="3"/>
      <c r="X151" s="3"/>
      <c r="Y151" s="3"/>
    </row>
    <row r="152" spans="2:25" ht="11.25" customHeight="1" x14ac:dyDescent="0.25">
      <c r="B152" s="3"/>
      <c r="C152" s="3"/>
      <c r="D152" s="3"/>
      <c r="E152" s="3"/>
      <c r="F152" s="3"/>
      <c r="G152" s="3"/>
      <c r="H152" s="3"/>
      <c r="I152" s="3"/>
      <c r="J152" s="3"/>
      <c r="K152" s="3"/>
      <c r="L152" s="3"/>
      <c r="M152" s="3"/>
      <c r="N152" s="3"/>
      <c r="O152" s="3"/>
      <c r="P152" s="3"/>
      <c r="Q152" s="3"/>
      <c r="R152" s="3"/>
      <c r="S152" s="3"/>
      <c r="T152" s="3"/>
      <c r="U152" s="3"/>
      <c r="V152" s="3"/>
      <c r="W152" s="3"/>
      <c r="X152" s="3"/>
      <c r="Y152" s="3"/>
    </row>
    <row r="153" spans="2:25" ht="11.25" customHeight="1" x14ac:dyDescent="0.25">
      <c r="B153" s="3"/>
      <c r="C153" s="3"/>
      <c r="D153" s="3"/>
      <c r="E153" s="3"/>
      <c r="F153" s="3"/>
      <c r="G153" s="3"/>
      <c r="H153" s="3"/>
      <c r="I153" s="3"/>
      <c r="J153" s="3"/>
      <c r="K153" s="3"/>
      <c r="L153" s="3"/>
      <c r="M153" s="3"/>
      <c r="N153" s="3"/>
      <c r="O153" s="3"/>
      <c r="P153" s="3"/>
      <c r="Q153" s="3"/>
      <c r="R153" s="3"/>
      <c r="S153" s="3"/>
      <c r="T153" s="3"/>
      <c r="U153" s="3"/>
      <c r="V153" s="3"/>
      <c r="W153" s="3"/>
      <c r="X153" s="3"/>
      <c r="Y153" s="3"/>
    </row>
    <row r="154" spans="2:25" ht="11.25" customHeight="1" x14ac:dyDescent="0.25">
      <c r="B154" s="3"/>
      <c r="C154" s="3"/>
      <c r="D154" s="3"/>
      <c r="E154" s="3"/>
      <c r="F154" s="3"/>
      <c r="G154" s="3"/>
      <c r="H154" s="3"/>
      <c r="I154" s="3"/>
      <c r="J154" s="3"/>
      <c r="K154" s="3"/>
      <c r="L154" s="3"/>
      <c r="M154" s="3"/>
      <c r="N154" s="3"/>
      <c r="O154" s="3"/>
      <c r="P154" s="3"/>
      <c r="Q154" s="3"/>
      <c r="R154" s="3"/>
      <c r="S154" s="3"/>
      <c r="T154" s="3"/>
      <c r="U154" s="3"/>
      <c r="V154" s="3"/>
      <c r="W154" s="3"/>
      <c r="X154" s="3"/>
      <c r="Y154" s="3"/>
    </row>
    <row r="155" spans="2:25" ht="12.95" customHeight="1" x14ac:dyDescent="0.25">
      <c r="B155" s="3"/>
      <c r="C155" s="3"/>
      <c r="D155" s="3"/>
      <c r="E155" s="3"/>
      <c r="F155" s="3"/>
      <c r="G155" s="3"/>
      <c r="H155" s="3"/>
      <c r="I155" s="3"/>
      <c r="J155" s="3"/>
      <c r="K155" s="3"/>
      <c r="L155" s="3"/>
      <c r="M155" s="3"/>
      <c r="N155" s="3"/>
      <c r="O155" s="3"/>
      <c r="P155" s="3"/>
      <c r="Q155" s="3"/>
      <c r="R155" s="3"/>
      <c r="S155" s="3"/>
      <c r="T155" s="3"/>
      <c r="U155" s="3"/>
      <c r="V155" s="3"/>
      <c r="W155" s="3"/>
      <c r="X155" s="3"/>
      <c r="Y155" s="3"/>
    </row>
    <row r="156" spans="2:25" ht="11.25" customHeight="1" x14ac:dyDescent="0.25">
      <c r="B156" s="3"/>
      <c r="C156" s="3"/>
      <c r="D156" s="3"/>
      <c r="E156" s="3"/>
      <c r="F156" s="3"/>
      <c r="G156" s="3"/>
      <c r="H156" s="3"/>
      <c r="I156" s="3"/>
      <c r="J156" s="3"/>
      <c r="K156" s="3"/>
      <c r="L156" s="3"/>
      <c r="M156" s="3"/>
      <c r="N156" s="3"/>
      <c r="O156" s="3"/>
      <c r="P156" s="3"/>
      <c r="Q156" s="3"/>
      <c r="R156" s="3"/>
      <c r="S156" s="3"/>
      <c r="T156" s="3"/>
      <c r="U156" s="3"/>
      <c r="V156" s="3"/>
      <c r="W156" s="3"/>
      <c r="X156" s="3"/>
      <c r="Y156" s="3"/>
    </row>
    <row r="157" spans="2:25" ht="11.25" customHeight="1" x14ac:dyDescent="0.25">
      <c r="B157" s="3"/>
      <c r="C157" s="3"/>
      <c r="D157" s="3"/>
      <c r="E157" s="3"/>
      <c r="F157" s="3"/>
      <c r="G157" s="47"/>
      <c r="H157" s="3"/>
      <c r="I157" s="3"/>
      <c r="J157" s="3"/>
      <c r="K157" s="3"/>
      <c r="L157" s="3"/>
      <c r="M157" s="3"/>
      <c r="N157" s="3"/>
      <c r="O157" s="3"/>
      <c r="P157" s="3"/>
      <c r="Q157" s="3"/>
      <c r="R157" s="3"/>
      <c r="S157" s="3"/>
      <c r="T157" s="3"/>
      <c r="U157" s="3"/>
      <c r="V157" s="3"/>
      <c r="W157" s="3"/>
      <c r="X157" s="3"/>
      <c r="Y157" s="3"/>
    </row>
    <row r="158" spans="2:25" ht="11.25" customHeight="1" x14ac:dyDescent="0.25">
      <c r="B158" s="3"/>
      <c r="C158" s="3"/>
      <c r="D158" s="3"/>
      <c r="E158" s="3"/>
      <c r="F158" s="3"/>
      <c r="G158" s="3"/>
      <c r="H158" s="3"/>
      <c r="I158" s="3"/>
      <c r="J158" s="3"/>
      <c r="K158" s="3"/>
      <c r="L158" s="3"/>
      <c r="M158" s="3"/>
      <c r="N158" s="3"/>
      <c r="O158" s="3"/>
      <c r="P158" s="3"/>
      <c r="Q158" s="3"/>
      <c r="R158" s="3"/>
      <c r="S158" s="3"/>
      <c r="T158" s="3"/>
      <c r="U158" s="3"/>
      <c r="V158" s="3"/>
      <c r="W158" s="3"/>
      <c r="X158" s="3"/>
      <c r="Y158" s="3"/>
    </row>
    <row r="159" spans="2:25" ht="12.95" customHeight="1" x14ac:dyDescent="0.25">
      <c r="B159" s="3"/>
      <c r="C159" s="3"/>
      <c r="D159" s="3"/>
      <c r="E159" s="3"/>
      <c r="F159" s="3"/>
      <c r="G159" s="3"/>
      <c r="H159" s="3"/>
      <c r="I159" s="3"/>
      <c r="J159" s="3"/>
      <c r="K159" s="3"/>
      <c r="L159" s="3"/>
      <c r="M159" s="3"/>
      <c r="N159" s="3"/>
      <c r="O159" s="3"/>
      <c r="P159" s="3"/>
      <c r="Q159" s="3"/>
      <c r="R159" s="3"/>
      <c r="S159" s="3"/>
      <c r="T159" s="3"/>
      <c r="U159" s="3"/>
      <c r="V159" s="3"/>
      <c r="W159" s="3"/>
      <c r="X159" s="3"/>
      <c r="Y159" s="3"/>
    </row>
    <row r="160" spans="2:25" ht="11.25" customHeight="1" x14ac:dyDescent="0.25">
      <c r="B160" s="3"/>
      <c r="C160" s="3"/>
      <c r="D160" s="3"/>
      <c r="E160" s="3"/>
      <c r="F160" s="3"/>
      <c r="G160" s="3"/>
      <c r="H160" s="3"/>
      <c r="I160" s="3"/>
      <c r="J160" s="3"/>
      <c r="K160" s="3"/>
      <c r="L160" s="3"/>
      <c r="M160" s="3"/>
      <c r="N160" s="3"/>
      <c r="O160" s="3"/>
      <c r="P160" s="3"/>
      <c r="Q160" s="3"/>
      <c r="R160" s="3"/>
      <c r="S160" s="3"/>
      <c r="T160" s="3"/>
      <c r="U160" s="3"/>
      <c r="V160" s="3"/>
      <c r="W160" s="3"/>
      <c r="X160" s="3"/>
      <c r="Y160" s="3"/>
    </row>
    <row r="161" spans="2:25" ht="11.25" customHeight="1" x14ac:dyDescent="0.25">
      <c r="B161" s="3"/>
      <c r="C161" s="3"/>
      <c r="D161" s="3"/>
      <c r="E161" s="3"/>
      <c r="F161" s="3"/>
      <c r="G161" s="47"/>
      <c r="H161" s="3"/>
      <c r="I161" s="3"/>
      <c r="J161" s="3"/>
      <c r="K161" s="3"/>
      <c r="L161" s="3"/>
      <c r="M161" s="3"/>
      <c r="N161" s="3"/>
      <c r="O161" s="3"/>
      <c r="P161" s="3"/>
      <c r="Q161" s="3"/>
      <c r="R161" s="3"/>
      <c r="S161" s="3"/>
      <c r="T161" s="3"/>
      <c r="U161" s="3"/>
      <c r="V161" s="3"/>
      <c r="W161" s="3"/>
      <c r="X161" s="3"/>
      <c r="Y161" s="3"/>
    </row>
    <row r="162" spans="2:25" ht="11.25" customHeight="1" x14ac:dyDescent="0.25">
      <c r="B162" s="3"/>
      <c r="C162" s="3"/>
      <c r="D162" s="3"/>
      <c r="E162" s="3"/>
      <c r="F162" s="3"/>
      <c r="G162" s="3"/>
      <c r="H162" s="3"/>
      <c r="I162" s="3"/>
      <c r="J162" s="3"/>
      <c r="K162" s="3"/>
      <c r="L162" s="3"/>
      <c r="M162" s="3"/>
      <c r="N162" s="3"/>
      <c r="O162" s="3"/>
      <c r="P162" s="3"/>
      <c r="Q162" s="3"/>
      <c r="R162" s="3"/>
      <c r="S162" s="3"/>
      <c r="T162" s="3"/>
      <c r="U162" s="3"/>
      <c r="V162" s="3"/>
      <c r="W162" s="3"/>
      <c r="X162" s="3"/>
      <c r="Y162" s="3"/>
    </row>
    <row r="163" spans="2:25" ht="11.25" customHeight="1" x14ac:dyDescent="0.25">
      <c r="B163" s="3"/>
      <c r="C163" s="3"/>
      <c r="D163" s="3"/>
      <c r="E163" s="3"/>
      <c r="F163" s="3"/>
      <c r="G163" s="3"/>
      <c r="H163" s="3"/>
      <c r="I163" s="3"/>
      <c r="J163" s="3"/>
      <c r="K163" s="3"/>
      <c r="L163" s="3"/>
      <c r="M163" s="3"/>
      <c r="N163" s="3"/>
      <c r="O163" s="3"/>
      <c r="P163" s="3"/>
      <c r="Q163" s="3"/>
      <c r="R163" s="3"/>
      <c r="S163" s="3"/>
      <c r="T163" s="3"/>
      <c r="U163" s="3"/>
      <c r="V163" s="3"/>
      <c r="W163" s="3"/>
      <c r="X163" s="3"/>
      <c r="Y163" s="3"/>
    </row>
    <row r="164" spans="2:25" ht="15" customHeight="1" x14ac:dyDescent="0.25">
      <c r="B164" s="86"/>
      <c r="C164" s="86"/>
      <c r="D164" s="86"/>
      <c r="E164" s="86"/>
      <c r="F164" s="86"/>
      <c r="G164" s="86"/>
      <c r="H164" s="86"/>
      <c r="I164" s="86"/>
      <c r="J164" s="86"/>
      <c r="K164" s="86"/>
      <c r="L164" s="86"/>
      <c r="M164" s="86"/>
      <c r="N164" s="86"/>
      <c r="O164" s="86"/>
      <c r="P164" s="86"/>
      <c r="Q164" s="86"/>
      <c r="R164" s="86"/>
      <c r="S164" s="3"/>
      <c r="T164" s="3"/>
      <c r="U164" s="3"/>
      <c r="V164" s="3"/>
      <c r="W164" s="3"/>
      <c r="X164" s="3"/>
      <c r="Y164" s="3"/>
    </row>
    <row r="165" spans="2:25" ht="11.25" customHeight="1" x14ac:dyDescent="0.25">
      <c r="B165" s="3"/>
      <c r="C165" s="3"/>
      <c r="D165" s="3"/>
      <c r="E165" s="3"/>
      <c r="F165" s="3"/>
      <c r="G165" s="3"/>
      <c r="H165" s="3"/>
      <c r="I165" s="3"/>
      <c r="J165" s="3"/>
      <c r="K165" s="3"/>
      <c r="L165" s="3"/>
      <c r="M165" s="3"/>
      <c r="N165" s="3"/>
      <c r="O165" s="3"/>
      <c r="P165" s="3"/>
      <c r="Q165" s="3"/>
      <c r="R165" s="3"/>
      <c r="S165" s="3"/>
      <c r="T165" s="3"/>
      <c r="U165" s="3"/>
      <c r="V165" s="3"/>
      <c r="W165" s="3"/>
      <c r="X165" s="3"/>
      <c r="Y165" s="3"/>
    </row>
    <row r="166" spans="2:25" ht="12.95" customHeight="1" x14ac:dyDescent="0.25">
      <c r="B166" s="86"/>
      <c r="C166" s="86"/>
      <c r="D166" s="86"/>
      <c r="E166" s="86"/>
      <c r="F166" s="86"/>
      <c r="G166" s="86"/>
      <c r="H166" s="86"/>
      <c r="I166" s="86"/>
      <c r="J166" s="86"/>
      <c r="K166" s="86"/>
      <c r="L166" s="86"/>
      <c r="M166" s="86"/>
      <c r="N166" s="86"/>
      <c r="O166" s="86"/>
      <c r="P166" s="86"/>
      <c r="Q166" s="86"/>
      <c r="R166" s="86"/>
      <c r="S166" s="3"/>
      <c r="T166" s="3"/>
      <c r="U166" s="3"/>
      <c r="V166" s="3"/>
      <c r="W166" s="3"/>
      <c r="X166" s="3"/>
      <c r="Y166" s="3"/>
    </row>
    <row r="167" spans="2:25" ht="11.25" customHeight="1" x14ac:dyDescent="0.25">
      <c r="B167" s="3"/>
      <c r="C167" s="3"/>
      <c r="D167" s="3"/>
      <c r="E167" s="3"/>
      <c r="F167" s="3"/>
      <c r="G167" s="3"/>
      <c r="H167" s="3"/>
      <c r="I167" s="3"/>
      <c r="J167" s="3"/>
      <c r="K167" s="3"/>
      <c r="L167" s="3"/>
      <c r="M167" s="3"/>
      <c r="N167" s="3"/>
      <c r="O167" s="3"/>
      <c r="P167" s="3"/>
      <c r="Q167" s="3"/>
      <c r="R167" s="3"/>
      <c r="S167" s="3"/>
      <c r="T167" s="3"/>
      <c r="U167" s="3"/>
      <c r="V167" s="3"/>
      <c r="W167" s="3"/>
      <c r="X167" s="3"/>
      <c r="Y167" s="3"/>
    </row>
    <row r="168" spans="2:25" ht="11.25" customHeight="1" x14ac:dyDescent="0.25">
      <c r="B168" s="3"/>
      <c r="C168" s="86"/>
      <c r="D168" s="86"/>
      <c r="E168" s="86"/>
      <c r="F168" s="86"/>
      <c r="G168" s="86"/>
      <c r="H168" s="86"/>
      <c r="I168" s="3"/>
      <c r="J168" s="3"/>
      <c r="K168" s="3"/>
      <c r="L168" s="3"/>
      <c r="M168" s="3"/>
      <c r="N168" s="3"/>
      <c r="O168" s="3"/>
      <c r="P168" s="3"/>
      <c r="Q168" s="3"/>
      <c r="R168" s="3"/>
      <c r="S168" s="3"/>
      <c r="T168" s="3"/>
      <c r="U168" s="3"/>
      <c r="V168" s="3"/>
      <c r="W168" s="3"/>
      <c r="X168" s="3"/>
      <c r="Y168" s="3"/>
    </row>
    <row r="169" spans="2:25" ht="11.25" customHeight="1" x14ac:dyDescent="0.25">
      <c r="B169" s="3"/>
      <c r="C169" s="3"/>
      <c r="D169" s="3"/>
      <c r="E169" s="3"/>
      <c r="F169" s="3"/>
      <c r="G169" s="3"/>
      <c r="H169" s="3"/>
      <c r="I169" s="3"/>
      <c r="J169" s="3"/>
      <c r="K169" s="3"/>
      <c r="L169" s="3"/>
      <c r="M169" s="3"/>
      <c r="N169" s="3"/>
      <c r="O169" s="3"/>
      <c r="P169" s="3"/>
      <c r="Q169" s="3"/>
      <c r="R169" s="3"/>
      <c r="S169" s="3"/>
      <c r="T169" s="3"/>
      <c r="U169" s="3"/>
      <c r="V169" s="3"/>
      <c r="W169" s="3"/>
      <c r="X169" s="3"/>
      <c r="Y169" s="3"/>
    </row>
    <row r="170" spans="2:25" ht="11.25" customHeight="1" x14ac:dyDescent="0.25">
      <c r="B170" s="3"/>
      <c r="C170" s="3"/>
      <c r="D170" s="3"/>
      <c r="E170" s="3"/>
      <c r="F170" s="3"/>
      <c r="G170" s="3"/>
      <c r="H170" s="3"/>
      <c r="I170" s="3"/>
      <c r="J170" s="3"/>
      <c r="K170" s="3"/>
      <c r="L170" s="3"/>
      <c r="M170" s="3"/>
      <c r="N170" s="3"/>
      <c r="O170" s="3"/>
      <c r="P170" s="3"/>
      <c r="Q170" s="3"/>
      <c r="R170" s="3"/>
      <c r="S170" s="3"/>
      <c r="T170" s="3"/>
      <c r="U170" s="3"/>
      <c r="V170" s="3"/>
      <c r="W170" s="3"/>
      <c r="X170" s="3"/>
      <c r="Y170" s="3"/>
    </row>
    <row r="171" spans="2:25" ht="11.25" customHeight="1" x14ac:dyDescent="0.25">
      <c r="B171" s="3"/>
      <c r="C171" s="3"/>
      <c r="D171" s="3"/>
      <c r="E171" s="3"/>
      <c r="F171" s="3"/>
      <c r="G171" s="3"/>
      <c r="H171" s="3"/>
      <c r="I171" s="3"/>
      <c r="J171" s="3"/>
      <c r="K171" s="3"/>
      <c r="L171" s="3"/>
      <c r="M171" s="3"/>
      <c r="N171" s="3"/>
      <c r="O171" s="3"/>
      <c r="P171" s="3"/>
      <c r="Q171" s="3"/>
      <c r="R171" s="3"/>
      <c r="S171" s="3"/>
      <c r="T171" s="3"/>
      <c r="U171" s="3"/>
      <c r="V171" s="3"/>
      <c r="W171" s="3"/>
      <c r="X171" s="3"/>
      <c r="Y171" s="3"/>
    </row>
    <row r="172" spans="2:25" ht="11.25" customHeight="1" x14ac:dyDescent="0.25">
      <c r="B172" s="3"/>
      <c r="C172" s="3"/>
      <c r="D172" s="3"/>
      <c r="E172" s="3"/>
      <c r="F172" s="3"/>
      <c r="G172" s="3"/>
      <c r="H172" s="3"/>
      <c r="I172" s="3"/>
      <c r="J172" s="3"/>
      <c r="K172" s="3"/>
      <c r="L172" s="3"/>
      <c r="M172" s="3"/>
      <c r="N172" s="3"/>
      <c r="O172" s="3"/>
      <c r="P172" s="3"/>
      <c r="Q172" s="3"/>
      <c r="R172" s="3"/>
      <c r="S172" s="3"/>
      <c r="T172" s="3"/>
      <c r="U172" s="3"/>
      <c r="V172" s="3"/>
      <c r="W172" s="3"/>
      <c r="X172" s="3"/>
      <c r="Y172" s="3"/>
    </row>
    <row r="173" spans="2:25" ht="12.95" customHeight="1" x14ac:dyDescent="0.25">
      <c r="B173" s="3"/>
      <c r="C173" s="3"/>
      <c r="D173" s="3"/>
      <c r="E173" s="3"/>
      <c r="F173" s="3"/>
      <c r="G173" s="3"/>
      <c r="H173" s="3"/>
      <c r="I173" s="3"/>
      <c r="J173" s="3"/>
      <c r="K173" s="3"/>
      <c r="L173" s="3"/>
      <c r="M173" s="3"/>
      <c r="N173" s="3"/>
      <c r="O173" s="3"/>
      <c r="P173" s="3"/>
      <c r="Q173" s="3"/>
      <c r="R173" s="3"/>
      <c r="S173" s="3"/>
      <c r="T173" s="3"/>
      <c r="U173" s="3"/>
      <c r="V173" s="3"/>
      <c r="W173" s="3"/>
      <c r="X173" s="3"/>
      <c r="Y173" s="3"/>
    </row>
    <row r="174" spans="2:25" ht="11.25" customHeight="1" x14ac:dyDescent="0.25">
      <c r="B174" s="3"/>
      <c r="C174" s="3"/>
      <c r="D174" s="3"/>
      <c r="E174" s="3"/>
      <c r="F174" s="3"/>
      <c r="G174" s="3"/>
      <c r="H174" s="3"/>
      <c r="I174" s="3"/>
      <c r="J174" s="3"/>
      <c r="K174" s="3"/>
      <c r="L174" s="3"/>
      <c r="M174" s="3"/>
      <c r="N174" s="3"/>
      <c r="O174" s="3"/>
      <c r="P174" s="3"/>
      <c r="Q174" s="3"/>
      <c r="R174" s="3"/>
      <c r="S174" s="3"/>
      <c r="T174" s="3"/>
      <c r="U174" s="3"/>
      <c r="V174" s="3"/>
      <c r="W174" s="3"/>
      <c r="X174" s="3"/>
      <c r="Y174" s="3"/>
    </row>
    <row r="175" spans="2:25" ht="11.25" customHeight="1" x14ac:dyDescent="0.25">
      <c r="B175" s="3"/>
      <c r="C175" s="3"/>
      <c r="D175" s="3"/>
      <c r="E175" s="3"/>
      <c r="F175" s="3"/>
      <c r="G175" s="47"/>
      <c r="H175" s="3"/>
      <c r="I175" s="3"/>
      <c r="J175" s="3"/>
      <c r="K175" s="3"/>
      <c r="L175" s="3"/>
      <c r="M175" s="3"/>
      <c r="N175" s="3"/>
      <c r="O175" s="3"/>
      <c r="P175" s="3"/>
      <c r="Q175" s="3"/>
      <c r="R175" s="3"/>
      <c r="S175" s="3"/>
      <c r="T175" s="3"/>
      <c r="U175" s="3"/>
      <c r="V175" s="3"/>
      <c r="W175" s="3"/>
      <c r="X175" s="3"/>
      <c r="Y175" s="3"/>
    </row>
    <row r="176" spans="2:25" ht="11.25" customHeight="1" x14ac:dyDescent="0.25">
      <c r="B176" s="3"/>
      <c r="C176" s="3"/>
      <c r="D176" s="3"/>
      <c r="E176" s="3"/>
      <c r="F176" s="3"/>
      <c r="G176" s="3"/>
      <c r="H176" s="3"/>
      <c r="I176" s="3"/>
      <c r="J176" s="3"/>
      <c r="K176" s="3"/>
      <c r="L176" s="3"/>
      <c r="M176" s="3"/>
      <c r="N176" s="3"/>
      <c r="O176" s="3"/>
      <c r="P176" s="3"/>
      <c r="Q176" s="3"/>
      <c r="R176" s="3"/>
      <c r="S176" s="3"/>
      <c r="T176" s="3"/>
      <c r="U176" s="3"/>
      <c r="V176" s="3"/>
      <c r="W176" s="3"/>
      <c r="X176" s="3"/>
      <c r="Y176" s="3"/>
    </row>
    <row r="177" spans="2:25" ht="12.95" customHeight="1" x14ac:dyDescent="0.25">
      <c r="B177" s="3"/>
      <c r="C177" s="3"/>
      <c r="D177" s="3"/>
      <c r="E177" s="3"/>
      <c r="F177" s="3"/>
      <c r="G177" s="3"/>
      <c r="H177" s="3"/>
      <c r="I177" s="3"/>
      <c r="J177" s="3"/>
      <c r="K177" s="3"/>
      <c r="L177" s="3"/>
      <c r="M177" s="3"/>
      <c r="N177" s="3"/>
      <c r="O177" s="3"/>
      <c r="P177" s="3"/>
      <c r="Q177" s="3"/>
      <c r="R177" s="3"/>
      <c r="S177" s="3"/>
      <c r="T177" s="3"/>
      <c r="U177" s="3"/>
      <c r="V177" s="3"/>
      <c r="W177" s="3"/>
      <c r="X177" s="3"/>
      <c r="Y177" s="3"/>
    </row>
    <row r="178" spans="2:25" ht="11.25" customHeight="1" x14ac:dyDescent="0.25">
      <c r="B178" s="3"/>
      <c r="C178" s="3"/>
      <c r="D178" s="3"/>
      <c r="E178" s="3"/>
      <c r="F178" s="3"/>
      <c r="G178" s="3"/>
      <c r="H178" s="3"/>
      <c r="I178" s="3"/>
      <c r="J178" s="3"/>
      <c r="K178" s="3"/>
      <c r="L178" s="3"/>
      <c r="M178" s="3"/>
      <c r="N178" s="3"/>
      <c r="O178" s="3"/>
      <c r="P178" s="3"/>
      <c r="Q178" s="3"/>
      <c r="R178" s="3"/>
      <c r="S178" s="3"/>
      <c r="T178" s="3"/>
      <c r="U178" s="3"/>
      <c r="V178" s="3"/>
      <c r="W178" s="3"/>
      <c r="X178" s="3"/>
      <c r="Y178" s="3"/>
    </row>
    <row r="179" spans="2:25" ht="11.25" customHeight="1" x14ac:dyDescent="0.25">
      <c r="B179" s="3"/>
      <c r="C179" s="3"/>
      <c r="D179" s="3"/>
      <c r="E179" s="3"/>
      <c r="F179" s="3"/>
      <c r="G179" s="47"/>
      <c r="H179" s="3"/>
      <c r="I179" s="3"/>
      <c r="J179" s="3"/>
      <c r="K179" s="3"/>
      <c r="L179" s="3"/>
      <c r="M179" s="3"/>
      <c r="N179" s="3"/>
      <c r="O179" s="3"/>
      <c r="P179" s="3"/>
      <c r="Q179" s="3"/>
      <c r="R179" s="3"/>
      <c r="S179" s="3"/>
      <c r="T179" s="3"/>
      <c r="U179" s="3"/>
      <c r="V179" s="3"/>
      <c r="W179" s="3"/>
      <c r="X179" s="3"/>
      <c r="Y179" s="3"/>
    </row>
    <row r="180" spans="2:25" ht="11.25" customHeight="1" x14ac:dyDescent="0.25">
      <c r="B180" s="3"/>
      <c r="C180" s="3"/>
      <c r="D180" s="3"/>
      <c r="E180" s="3"/>
      <c r="F180" s="3"/>
      <c r="G180" s="3"/>
      <c r="H180" s="3"/>
      <c r="I180" s="3"/>
      <c r="J180" s="3"/>
      <c r="K180" s="3"/>
      <c r="L180" s="3"/>
      <c r="M180" s="3"/>
      <c r="N180" s="3"/>
      <c r="O180" s="3"/>
      <c r="P180" s="3"/>
      <c r="Q180" s="3"/>
      <c r="R180" s="3"/>
      <c r="S180" s="3"/>
      <c r="T180" s="3"/>
      <c r="U180" s="3"/>
      <c r="V180" s="3"/>
      <c r="W180" s="3"/>
      <c r="X180" s="3"/>
      <c r="Y180" s="3"/>
    </row>
    <row r="181" spans="2:25" ht="11.25" customHeight="1" x14ac:dyDescent="0.25">
      <c r="B181" s="3"/>
      <c r="C181" s="3"/>
      <c r="D181" s="3"/>
      <c r="E181" s="3"/>
      <c r="F181" s="3"/>
      <c r="G181" s="3"/>
      <c r="H181" s="3"/>
      <c r="I181" s="3"/>
      <c r="J181" s="3"/>
      <c r="K181" s="3"/>
      <c r="L181" s="3"/>
      <c r="M181" s="3"/>
      <c r="N181" s="3"/>
      <c r="O181" s="3"/>
      <c r="P181" s="3"/>
      <c r="Q181" s="3"/>
      <c r="R181" s="3"/>
      <c r="S181" s="3"/>
      <c r="T181" s="3"/>
      <c r="U181" s="3"/>
      <c r="V181" s="3"/>
      <c r="W181" s="3"/>
      <c r="X181" s="3"/>
      <c r="Y181" s="3"/>
    </row>
    <row r="182" spans="2:25" ht="15" customHeight="1" x14ac:dyDescent="0.25">
      <c r="B182" s="86"/>
      <c r="C182" s="86"/>
      <c r="D182" s="86"/>
      <c r="E182" s="86"/>
      <c r="F182" s="86"/>
      <c r="G182" s="86"/>
      <c r="H182" s="86"/>
      <c r="I182" s="86"/>
      <c r="J182" s="86"/>
      <c r="K182" s="86"/>
      <c r="L182" s="86"/>
      <c r="M182" s="86"/>
      <c r="N182" s="86"/>
      <c r="O182" s="86"/>
      <c r="P182" s="86"/>
      <c r="Q182" s="86"/>
      <c r="R182" s="86"/>
      <c r="S182" s="3"/>
      <c r="T182" s="3"/>
      <c r="U182" s="3"/>
      <c r="V182" s="3"/>
      <c r="W182" s="3"/>
      <c r="X182" s="3"/>
      <c r="Y182" s="3"/>
    </row>
    <row r="183" spans="2:25" ht="11.25" customHeight="1" x14ac:dyDescent="0.25">
      <c r="B183" s="3"/>
      <c r="C183" s="3"/>
      <c r="D183" s="3"/>
      <c r="E183" s="3"/>
      <c r="F183" s="3"/>
      <c r="G183" s="3"/>
      <c r="H183" s="3"/>
      <c r="I183" s="3"/>
      <c r="J183" s="3"/>
      <c r="K183" s="3"/>
      <c r="L183" s="3"/>
      <c r="M183" s="3"/>
      <c r="N183" s="3"/>
      <c r="O183" s="3"/>
      <c r="P183" s="3"/>
      <c r="Q183" s="3"/>
      <c r="R183" s="3"/>
      <c r="S183" s="3"/>
      <c r="T183" s="3"/>
      <c r="U183" s="3"/>
      <c r="V183" s="3"/>
      <c r="W183" s="3"/>
      <c r="X183" s="3"/>
      <c r="Y183" s="3"/>
    </row>
    <row r="184" spans="2:25" ht="12.95" customHeight="1" x14ac:dyDescent="0.25">
      <c r="B184" s="86"/>
      <c r="C184" s="86"/>
      <c r="D184" s="86"/>
      <c r="E184" s="86"/>
      <c r="F184" s="86"/>
      <c r="G184" s="86"/>
      <c r="H184" s="86"/>
      <c r="I184" s="86"/>
      <c r="J184" s="86"/>
      <c r="K184" s="86"/>
      <c r="L184" s="86"/>
      <c r="M184" s="86"/>
      <c r="N184" s="86"/>
      <c r="O184" s="86"/>
      <c r="P184" s="86"/>
      <c r="Q184" s="86"/>
      <c r="R184" s="86"/>
      <c r="S184" s="3"/>
      <c r="T184" s="3"/>
      <c r="U184" s="3"/>
      <c r="V184" s="3"/>
      <c r="W184" s="3"/>
      <c r="X184" s="3"/>
      <c r="Y184" s="3"/>
    </row>
    <row r="185" spans="2:25" ht="11.25" customHeight="1" x14ac:dyDescent="0.25">
      <c r="B185" s="3"/>
      <c r="C185" s="3"/>
      <c r="D185" s="3"/>
      <c r="E185" s="3"/>
      <c r="F185" s="3"/>
      <c r="G185" s="3"/>
      <c r="H185" s="3"/>
      <c r="I185" s="3"/>
      <c r="J185" s="3"/>
      <c r="K185" s="3"/>
      <c r="L185" s="3"/>
      <c r="M185" s="3"/>
      <c r="N185" s="3"/>
      <c r="O185" s="3"/>
      <c r="P185" s="3"/>
      <c r="Q185" s="3"/>
      <c r="R185" s="3"/>
      <c r="S185" s="3"/>
      <c r="T185" s="3"/>
      <c r="U185" s="3"/>
      <c r="V185" s="3"/>
      <c r="W185" s="3"/>
      <c r="X185" s="3"/>
      <c r="Y185" s="3"/>
    </row>
    <row r="186" spans="2:25" ht="11.25" customHeight="1" x14ac:dyDescent="0.25">
      <c r="B186" s="3"/>
      <c r="C186" s="86"/>
      <c r="D186" s="86"/>
      <c r="E186" s="86"/>
      <c r="F186" s="86"/>
      <c r="G186" s="86"/>
      <c r="H186" s="86"/>
      <c r="I186" s="3"/>
      <c r="J186" s="3"/>
      <c r="K186" s="3"/>
      <c r="L186" s="3"/>
      <c r="M186" s="3"/>
      <c r="N186" s="3"/>
      <c r="O186" s="3"/>
      <c r="P186" s="3"/>
      <c r="Q186" s="3"/>
      <c r="R186" s="3"/>
      <c r="S186" s="3"/>
      <c r="T186" s="3"/>
      <c r="U186" s="3"/>
      <c r="V186" s="3"/>
      <c r="W186" s="3"/>
      <c r="X186" s="3"/>
      <c r="Y186" s="3"/>
    </row>
    <row r="187" spans="2:25" ht="11.25" customHeight="1" x14ac:dyDescent="0.25">
      <c r="B187" s="3"/>
      <c r="C187" s="3"/>
      <c r="D187" s="3"/>
      <c r="E187" s="3"/>
      <c r="F187" s="3"/>
      <c r="G187" s="3"/>
      <c r="H187" s="3"/>
      <c r="I187" s="3"/>
      <c r="J187" s="3"/>
      <c r="K187" s="3"/>
      <c r="L187" s="3"/>
      <c r="M187" s="3"/>
      <c r="N187" s="3"/>
      <c r="O187" s="3"/>
      <c r="P187" s="3"/>
      <c r="Q187" s="3"/>
      <c r="R187" s="3"/>
      <c r="S187" s="3"/>
      <c r="T187" s="3"/>
      <c r="U187" s="3"/>
      <c r="V187" s="3"/>
      <c r="W187" s="3"/>
      <c r="X187" s="3"/>
      <c r="Y187" s="3"/>
    </row>
    <row r="188" spans="2:25" ht="11.25" customHeight="1" x14ac:dyDescent="0.25">
      <c r="B188" s="3"/>
      <c r="C188" s="3"/>
      <c r="D188" s="3"/>
      <c r="E188" s="3"/>
      <c r="F188" s="3"/>
      <c r="G188" s="3"/>
      <c r="H188" s="3"/>
      <c r="I188" s="3"/>
      <c r="J188" s="3"/>
      <c r="K188" s="3"/>
      <c r="L188" s="3"/>
      <c r="M188" s="3"/>
      <c r="N188" s="3"/>
      <c r="O188" s="3"/>
      <c r="P188" s="3"/>
      <c r="Q188" s="3"/>
      <c r="R188" s="3"/>
      <c r="S188" s="3"/>
      <c r="T188" s="3"/>
      <c r="U188" s="3"/>
      <c r="V188" s="3"/>
      <c r="W188" s="3"/>
      <c r="X188" s="3"/>
      <c r="Y188" s="3"/>
    </row>
    <row r="189" spans="2:25" ht="11.25" customHeight="1" x14ac:dyDescent="0.25">
      <c r="B189" s="3"/>
      <c r="C189" s="3"/>
      <c r="D189" s="3"/>
      <c r="E189" s="3"/>
      <c r="F189" s="3"/>
      <c r="G189" s="3"/>
      <c r="H189" s="3"/>
      <c r="I189" s="3"/>
      <c r="J189" s="3"/>
      <c r="K189" s="3"/>
      <c r="L189" s="3"/>
      <c r="M189" s="3"/>
      <c r="N189" s="3"/>
      <c r="O189" s="3"/>
      <c r="P189" s="3"/>
      <c r="Q189" s="3"/>
      <c r="R189" s="3"/>
      <c r="S189" s="3"/>
      <c r="T189" s="3"/>
      <c r="U189" s="3"/>
      <c r="V189" s="3"/>
      <c r="W189" s="3"/>
      <c r="X189" s="3"/>
      <c r="Y189" s="3"/>
    </row>
    <row r="190" spans="2:25" ht="11.25" customHeight="1" x14ac:dyDescent="0.25">
      <c r="B190" s="3"/>
      <c r="C190" s="3"/>
      <c r="D190" s="3"/>
      <c r="E190" s="3"/>
      <c r="F190" s="3"/>
      <c r="G190" s="3"/>
      <c r="H190" s="3"/>
      <c r="I190" s="3"/>
      <c r="J190" s="3"/>
      <c r="K190" s="3"/>
      <c r="L190" s="3"/>
      <c r="M190" s="3"/>
      <c r="N190" s="3"/>
      <c r="O190" s="3"/>
      <c r="P190" s="3"/>
      <c r="Q190" s="3"/>
      <c r="R190" s="3"/>
      <c r="S190" s="3"/>
      <c r="T190" s="3"/>
      <c r="U190" s="3"/>
      <c r="V190" s="3"/>
      <c r="W190" s="3"/>
      <c r="X190" s="3"/>
      <c r="Y190" s="3"/>
    </row>
    <row r="191" spans="2:25" ht="12.95" customHeight="1" x14ac:dyDescent="0.25">
      <c r="B191" s="3"/>
      <c r="C191" s="3"/>
      <c r="D191" s="3"/>
      <c r="E191" s="3"/>
      <c r="F191" s="3"/>
      <c r="G191" s="3"/>
      <c r="H191" s="3"/>
      <c r="I191" s="3"/>
      <c r="J191" s="3"/>
      <c r="K191" s="3"/>
      <c r="L191" s="3"/>
      <c r="M191" s="3"/>
      <c r="N191" s="3"/>
      <c r="O191" s="3"/>
      <c r="P191" s="3"/>
      <c r="Q191" s="3"/>
      <c r="R191" s="3"/>
      <c r="S191" s="3"/>
      <c r="T191" s="3"/>
      <c r="U191" s="3"/>
      <c r="V191" s="3"/>
      <c r="W191" s="3"/>
      <c r="X191" s="3"/>
      <c r="Y191" s="3"/>
    </row>
    <row r="192" spans="2:25" ht="11.25" customHeight="1" x14ac:dyDescent="0.25">
      <c r="B192" s="3"/>
      <c r="C192" s="3"/>
      <c r="D192" s="3"/>
      <c r="E192" s="3"/>
      <c r="F192" s="3"/>
      <c r="G192" s="3"/>
      <c r="H192" s="3"/>
      <c r="I192" s="3"/>
      <c r="J192" s="3"/>
      <c r="K192" s="3"/>
      <c r="L192" s="3"/>
      <c r="M192" s="3"/>
      <c r="N192" s="3"/>
      <c r="O192" s="3"/>
      <c r="P192" s="3"/>
      <c r="Q192" s="3"/>
      <c r="R192" s="3"/>
      <c r="S192" s="3"/>
      <c r="T192" s="3"/>
      <c r="U192" s="3"/>
      <c r="V192" s="3"/>
      <c r="W192" s="3"/>
      <c r="X192" s="3"/>
      <c r="Y192" s="3"/>
    </row>
    <row r="193" spans="2:25" ht="11.25" customHeight="1" x14ac:dyDescent="0.25">
      <c r="B193" s="3"/>
      <c r="C193" s="3"/>
      <c r="D193" s="3"/>
      <c r="E193" s="3"/>
      <c r="F193" s="3"/>
      <c r="G193" s="47"/>
      <c r="H193" s="3"/>
      <c r="I193" s="3"/>
      <c r="J193" s="3"/>
      <c r="K193" s="3"/>
      <c r="L193" s="3"/>
      <c r="M193" s="3"/>
      <c r="N193" s="3"/>
      <c r="O193" s="3"/>
      <c r="P193" s="3"/>
      <c r="Q193" s="3"/>
      <c r="R193" s="3"/>
      <c r="S193" s="3"/>
      <c r="T193" s="3"/>
      <c r="U193" s="3"/>
      <c r="V193" s="3"/>
      <c r="W193" s="3"/>
      <c r="X193" s="3"/>
      <c r="Y193" s="3"/>
    </row>
    <row r="194" spans="2:25" ht="11.25" customHeight="1" x14ac:dyDescent="0.25">
      <c r="B194" s="3"/>
      <c r="C194" s="3"/>
      <c r="D194" s="3"/>
      <c r="E194" s="3"/>
      <c r="F194" s="3"/>
      <c r="G194" s="3"/>
      <c r="H194" s="3"/>
      <c r="I194" s="3"/>
      <c r="J194" s="3"/>
      <c r="K194" s="3"/>
      <c r="L194" s="3"/>
      <c r="M194" s="3"/>
      <c r="N194" s="3"/>
      <c r="O194" s="3"/>
      <c r="P194" s="3"/>
      <c r="Q194" s="3"/>
      <c r="R194" s="3"/>
      <c r="S194" s="3"/>
      <c r="T194" s="3"/>
      <c r="U194" s="3"/>
      <c r="V194" s="3"/>
      <c r="W194" s="3"/>
      <c r="X194" s="3"/>
      <c r="Y194" s="3"/>
    </row>
    <row r="195" spans="2:25" ht="12.95" customHeight="1" x14ac:dyDescent="0.25">
      <c r="B195" s="3"/>
      <c r="C195" s="3"/>
      <c r="D195" s="3"/>
      <c r="E195" s="3"/>
      <c r="F195" s="3"/>
      <c r="G195" s="3"/>
      <c r="H195" s="3"/>
      <c r="I195" s="3"/>
      <c r="J195" s="3"/>
      <c r="K195" s="3"/>
      <c r="L195" s="3"/>
      <c r="M195" s="3"/>
      <c r="N195" s="3"/>
      <c r="O195" s="3"/>
      <c r="P195" s="3"/>
      <c r="Q195" s="3"/>
      <c r="R195" s="3"/>
      <c r="S195" s="3"/>
      <c r="T195" s="3"/>
      <c r="U195" s="3"/>
      <c r="V195" s="3"/>
      <c r="W195" s="3"/>
      <c r="X195" s="3"/>
      <c r="Y195" s="3"/>
    </row>
    <row r="196" spans="2:25" ht="11.25" customHeight="1" x14ac:dyDescent="0.25">
      <c r="B196" s="3"/>
      <c r="C196" s="3"/>
      <c r="D196" s="3"/>
      <c r="E196" s="3"/>
      <c r="F196" s="3"/>
      <c r="G196" s="3"/>
      <c r="H196" s="3"/>
      <c r="I196" s="3"/>
      <c r="J196" s="3"/>
      <c r="K196" s="3"/>
      <c r="L196" s="3"/>
      <c r="M196" s="3"/>
      <c r="N196" s="3"/>
      <c r="O196" s="3"/>
      <c r="P196" s="3"/>
      <c r="Q196" s="3"/>
      <c r="R196" s="3"/>
      <c r="S196" s="3"/>
      <c r="T196" s="3"/>
      <c r="U196" s="3"/>
      <c r="V196" s="3"/>
      <c r="W196" s="3"/>
      <c r="X196" s="3"/>
      <c r="Y196" s="3"/>
    </row>
    <row r="197" spans="2:25" ht="11.25" customHeight="1" x14ac:dyDescent="0.25">
      <c r="B197" s="3"/>
      <c r="C197" s="3"/>
      <c r="D197" s="3"/>
      <c r="E197" s="3"/>
      <c r="F197" s="3"/>
      <c r="G197" s="47"/>
      <c r="H197" s="3"/>
      <c r="I197" s="3"/>
      <c r="J197" s="3"/>
      <c r="K197" s="3"/>
      <c r="L197" s="3"/>
      <c r="M197" s="3"/>
      <c r="N197" s="3"/>
      <c r="O197" s="3"/>
      <c r="P197" s="3"/>
      <c r="Q197" s="3"/>
      <c r="R197" s="3"/>
      <c r="S197" s="3"/>
      <c r="T197" s="3"/>
      <c r="U197" s="3"/>
      <c r="V197" s="3"/>
      <c r="W197" s="3"/>
      <c r="X197" s="3"/>
      <c r="Y197" s="3"/>
    </row>
    <row r="198" spans="2:25" ht="11.25" customHeight="1" x14ac:dyDescent="0.25">
      <c r="B198" s="3"/>
      <c r="C198" s="3"/>
      <c r="D198" s="3"/>
      <c r="E198" s="3"/>
      <c r="F198" s="3"/>
      <c r="G198" s="3"/>
      <c r="H198" s="3"/>
      <c r="I198" s="3"/>
      <c r="J198" s="3"/>
      <c r="K198" s="3"/>
      <c r="L198" s="3"/>
      <c r="M198" s="3"/>
      <c r="N198" s="3"/>
      <c r="O198" s="3"/>
      <c r="P198" s="3"/>
      <c r="Q198" s="3"/>
      <c r="R198" s="3"/>
      <c r="S198" s="3"/>
      <c r="T198" s="3"/>
      <c r="U198" s="3"/>
      <c r="V198" s="3"/>
      <c r="W198" s="3"/>
      <c r="X198" s="3"/>
      <c r="Y198" s="3"/>
    </row>
    <row r="199" spans="2:25" ht="11.25" customHeight="1" x14ac:dyDescent="0.25">
      <c r="B199" s="3"/>
      <c r="C199" s="3"/>
      <c r="D199" s="3"/>
      <c r="E199" s="3"/>
      <c r="F199" s="3"/>
      <c r="G199" s="3"/>
      <c r="H199" s="3"/>
      <c r="I199" s="3"/>
      <c r="J199" s="3"/>
      <c r="K199" s="3"/>
      <c r="L199" s="3"/>
      <c r="M199" s="3"/>
      <c r="N199" s="3"/>
      <c r="O199" s="3"/>
      <c r="P199" s="3"/>
      <c r="Q199" s="3"/>
      <c r="R199" s="3"/>
      <c r="S199" s="3"/>
      <c r="T199" s="3"/>
      <c r="U199" s="3"/>
      <c r="V199" s="3"/>
      <c r="W199" s="3"/>
      <c r="X199" s="3"/>
      <c r="Y199" s="3"/>
    </row>
    <row r="200" spans="2:25" ht="15" customHeight="1" x14ac:dyDescent="0.25">
      <c r="B200" s="86"/>
      <c r="C200" s="86"/>
      <c r="D200" s="86"/>
      <c r="E200" s="86"/>
      <c r="F200" s="86"/>
      <c r="G200" s="86"/>
      <c r="H200" s="86"/>
      <c r="I200" s="86"/>
      <c r="J200" s="86"/>
      <c r="K200" s="86"/>
      <c r="L200" s="86"/>
      <c r="M200" s="86"/>
      <c r="N200" s="86"/>
      <c r="O200" s="86"/>
      <c r="P200" s="86"/>
      <c r="Q200" s="86"/>
      <c r="R200" s="86"/>
      <c r="S200" s="3"/>
      <c r="T200" s="3"/>
      <c r="U200" s="3"/>
      <c r="V200" s="3"/>
      <c r="W200" s="3"/>
      <c r="X200" s="3"/>
      <c r="Y200" s="3"/>
    </row>
    <row r="201" spans="2:25" ht="11.25" customHeight="1" x14ac:dyDescent="0.25">
      <c r="B201" s="3"/>
      <c r="C201" s="3"/>
      <c r="D201" s="3"/>
      <c r="E201" s="3"/>
      <c r="F201" s="3"/>
      <c r="G201" s="3"/>
      <c r="H201" s="3"/>
      <c r="I201" s="3"/>
      <c r="J201" s="3"/>
      <c r="K201" s="3"/>
      <c r="L201" s="3"/>
      <c r="M201" s="3"/>
      <c r="N201" s="3"/>
      <c r="O201" s="3"/>
      <c r="P201" s="3"/>
      <c r="Q201" s="3"/>
      <c r="R201" s="3"/>
      <c r="S201" s="3"/>
      <c r="T201" s="3"/>
      <c r="U201" s="3"/>
      <c r="V201" s="3"/>
      <c r="W201" s="3"/>
      <c r="X201" s="3"/>
      <c r="Y201" s="3"/>
    </row>
    <row r="202" spans="2:25" ht="12.95" customHeight="1" x14ac:dyDescent="0.25">
      <c r="B202" s="86"/>
      <c r="C202" s="86"/>
      <c r="D202" s="86"/>
      <c r="E202" s="86"/>
      <c r="F202" s="86"/>
      <c r="G202" s="86"/>
      <c r="H202" s="86"/>
      <c r="I202" s="86"/>
      <c r="J202" s="86"/>
      <c r="K202" s="86"/>
      <c r="L202" s="86"/>
      <c r="M202" s="86"/>
      <c r="N202" s="86"/>
      <c r="O202" s="86"/>
      <c r="P202" s="86"/>
      <c r="Q202" s="86"/>
      <c r="R202" s="86"/>
      <c r="S202" s="3"/>
      <c r="T202" s="3"/>
      <c r="U202" s="3"/>
      <c r="V202" s="3"/>
      <c r="W202" s="3"/>
      <c r="X202" s="3"/>
      <c r="Y202" s="3"/>
    </row>
    <row r="203" spans="2:25" ht="11.25" customHeight="1" x14ac:dyDescent="0.25">
      <c r="B203" s="3"/>
      <c r="C203" s="3"/>
      <c r="D203" s="3"/>
      <c r="E203" s="3"/>
      <c r="F203" s="3"/>
      <c r="G203" s="3"/>
      <c r="H203" s="3"/>
      <c r="I203" s="3"/>
      <c r="J203" s="3"/>
      <c r="K203" s="3"/>
      <c r="L203" s="3"/>
      <c r="M203" s="3"/>
      <c r="N203" s="3"/>
      <c r="O203" s="3"/>
      <c r="P203" s="3"/>
      <c r="Q203" s="3"/>
      <c r="R203" s="3"/>
      <c r="S203" s="3"/>
      <c r="T203" s="3"/>
      <c r="U203" s="3"/>
      <c r="V203" s="3"/>
      <c r="W203" s="3"/>
      <c r="X203" s="3"/>
      <c r="Y203" s="3"/>
    </row>
    <row r="204" spans="2:25" ht="11.25" customHeight="1" x14ac:dyDescent="0.25">
      <c r="B204" s="3"/>
      <c r="C204" s="86"/>
      <c r="D204" s="86"/>
      <c r="E204" s="86"/>
      <c r="F204" s="86"/>
      <c r="G204" s="86"/>
      <c r="H204" s="86"/>
      <c r="I204" s="3"/>
      <c r="J204" s="3"/>
      <c r="K204" s="3"/>
      <c r="L204" s="3"/>
      <c r="M204" s="3"/>
      <c r="N204" s="3"/>
      <c r="O204" s="3"/>
      <c r="P204" s="3"/>
      <c r="Q204" s="3"/>
      <c r="R204" s="3"/>
      <c r="S204" s="3"/>
      <c r="T204" s="3"/>
      <c r="U204" s="3"/>
      <c r="V204" s="3"/>
      <c r="W204" s="3"/>
      <c r="X204" s="3"/>
      <c r="Y204" s="3"/>
    </row>
    <row r="205" spans="2:25" ht="11.25" customHeight="1" x14ac:dyDescent="0.25">
      <c r="B205" s="3"/>
      <c r="C205" s="3"/>
      <c r="D205" s="3"/>
      <c r="E205" s="3"/>
      <c r="F205" s="3"/>
      <c r="G205" s="3"/>
      <c r="H205" s="3"/>
      <c r="I205" s="3"/>
      <c r="J205" s="3"/>
      <c r="K205" s="3"/>
      <c r="L205" s="3"/>
      <c r="M205" s="3"/>
      <c r="N205" s="3"/>
      <c r="O205" s="3"/>
      <c r="P205" s="3"/>
      <c r="Q205" s="3"/>
      <c r="R205" s="3"/>
      <c r="S205" s="3"/>
      <c r="T205" s="3"/>
      <c r="U205" s="3"/>
      <c r="V205" s="3"/>
      <c r="W205" s="3"/>
      <c r="X205" s="3"/>
      <c r="Y205" s="3"/>
    </row>
    <row r="206" spans="2:25" ht="11.25" customHeight="1" x14ac:dyDescent="0.25">
      <c r="B206" s="3"/>
      <c r="C206" s="3"/>
      <c r="D206" s="3"/>
      <c r="E206" s="3"/>
      <c r="F206" s="3"/>
      <c r="G206" s="3"/>
      <c r="H206" s="3"/>
      <c r="I206" s="3"/>
      <c r="J206" s="3"/>
      <c r="K206" s="3"/>
      <c r="L206" s="3"/>
      <c r="M206" s="3"/>
      <c r="N206" s="3"/>
      <c r="O206" s="3"/>
      <c r="P206" s="3"/>
      <c r="Q206" s="3"/>
      <c r="R206" s="3"/>
      <c r="S206" s="3"/>
      <c r="T206" s="3"/>
      <c r="U206" s="3"/>
      <c r="V206" s="3"/>
      <c r="W206" s="3"/>
      <c r="X206" s="3"/>
      <c r="Y206" s="3"/>
    </row>
    <row r="207" spans="2:25" ht="11.25" customHeight="1" x14ac:dyDescent="0.25">
      <c r="B207" s="3"/>
      <c r="C207" s="3"/>
      <c r="D207" s="3"/>
      <c r="E207" s="3"/>
      <c r="F207" s="3"/>
      <c r="G207" s="3"/>
      <c r="H207" s="3"/>
      <c r="I207" s="3"/>
      <c r="J207" s="3"/>
      <c r="K207" s="3"/>
      <c r="L207" s="3"/>
      <c r="M207" s="3"/>
      <c r="N207" s="3"/>
      <c r="O207" s="3"/>
      <c r="P207" s="3"/>
      <c r="Q207" s="3"/>
      <c r="R207" s="3"/>
      <c r="S207" s="3"/>
      <c r="T207" s="3"/>
      <c r="U207" s="3"/>
      <c r="V207" s="3"/>
      <c r="W207" s="3"/>
      <c r="X207" s="3"/>
      <c r="Y207" s="3"/>
    </row>
    <row r="208" spans="2:25" ht="11.25" customHeight="1" x14ac:dyDescent="0.25">
      <c r="B208" s="3"/>
      <c r="C208" s="3"/>
      <c r="D208" s="3"/>
      <c r="E208" s="3"/>
      <c r="F208" s="3"/>
      <c r="G208" s="3"/>
      <c r="H208" s="3"/>
      <c r="I208" s="3"/>
      <c r="J208" s="3"/>
      <c r="K208" s="3"/>
      <c r="L208" s="3"/>
      <c r="M208" s="3"/>
      <c r="N208" s="3"/>
      <c r="O208" s="3"/>
      <c r="P208" s="3"/>
      <c r="Q208" s="3"/>
      <c r="R208" s="3"/>
      <c r="S208" s="3"/>
      <c r="T208" s="3"/>
      <c r="U208" s="3"/>
      <c r="V208" s="3"/>
      <c r="W208" s="3"/>
      <c r="X208" s="3"/>
      <c r="Y208" s="3"/>
    </row>
    <row r="209" spans="2:25" ht="12.95" customHeight="1" x14ac:dyDescent="0.25">
      <c r="B209" s="3"/>
      <c r="C209" s="3"/>
      <c r="D209" s="3"/>
      <c r="E209" s="3"/>
      <c r="F209" s="3"/>
      <c r="G209" s="3"/>
      <c r="H209" s="3"/>
      <c r="I209" s="3"/>
      <c r="J209" s="3"/>
      <c r="K209" s="3"/>
      <c r="L209" s="3"/>
      <c r="M209" s="3"/>
      <c r="N209" s="3"/>
      <c r="O209" s="3"/>
      <c r="P209" s="3"/>
      <c r="Q209" s="3"/>
      <c r="R209" s="3"/>
      <c r="S209" s="3"/>
      <c r="T209" s="3"/>
      <c r="U209" s="3"/>
      <c r="V209" s="3"/>
      <c r="W209" s="3"/>
      <c r="X209" s="3"/>
      <c r="Y209" s="3"/>
    </row>
    <row r="210" spans="2:25" ht="11.25" customHeight="1" x14ac:dyDescent="0.25">
      <c r="B210" s="3"/>
      <c r="C210" s="3"/>
      <c r="D210" s="3"/>
      <c r="E210" s="3"/>
      <c r="F210" s="3"/>
      <c r="G210" s="3"/>
      <c r="H210" s="3"/>
      <c r="I210" s="3"/>
      <c r="J210" s="3"/>
      <c r="K210" s="3"/>
      <c r="L210" s="3"/>
      <c r="M210" s="3"/>
      <c r="N210" s="3"/>
      <c r="O210" s="3"/>
      <c r="P210" s="3"/>
      <c r="Q210" s="3"/>
      <c r="R210" s="3"/>
      <c r="S210" s="3"/>
      <c r="T210" s="3"/>
      <c r="U210" s="3"/>
      <c r="V210" s="3"/>
      <c r="W210" s="3"/>
      <c r="X210" s="3"/>
      <c r="Y210" s="3"/>
    </row>
    <row r="211" spans="2:25" ht="11.25" customHeight="1" x14ac:dyDescent="0.25">
      <c r="B211" s="3"/>
      <c r="C211" s="3"/>
      <c r="D211" s="3"/>
      <c r="E211" s="3"/>
      <c r="F211" s="3"/>
      <c r="G211" s="47"/>
      <c r="H211" s="3"/>
      <c r="I211" s="3"/>
      <c r="J211" s="3"/>
      <c r="K211" s="3"/>
      <c r="L211" s="3"/>
      <c r="M211" s="3"/>
      <c r="N211" s="3"/>
      <c r="O211" s="3"/>
      <c r="P211" s="3"/>
      <c r="Q211" s="3"/>
      <c r="R211" s="3"/>
      <c r="S211" s="3"/>
      <c r="T211" s="3"/>
      <c r="U211" s="3"/>
      <c r="V211" s="3"/>
      <c r="W211" s="3"/>
      <c r="X211" s="3"/>
      <c r="Y211" s="3"/>
    </row>
    <row r="212" spans="2:25" ht="11.25" customHeight="1" x14ac:dyDescent="0.25">
      <c r="B212" s="3"/>
      <c r="C212" s="3"/>
      <c r="D212" s="3"/>
      <c r="E212" s="3"/>
      <c r="F212" s="3"/>
      <c r="G212" s="3"/>
      <c r="H212" s="3"/>
      <c r="I212" s="3"/>
      <c r="J212" s="3"/>
      <c r="K212" s="3"/>
      <c r="L212" s="3"/>
      <c r="M212" s="3"/>
      <c r="N212" s="3"/>
      <c r="O212" s="3"/>
      <c r="P212" s="3"/>
      <c r="Q212" s="3"/>
      <c r="R212" s="3"/>
      <c r="S212" s="3"/>
      <c r="T212" s="3"/>
      <c r="U212" s="3"/>
      <c r="V212" s="3"/>
      <c r="W212" s="3"/>
      <c r="X212" s="3"/>
      <c r="Y212" s="3"/>
    </row>
    <row r="213" spans="2:25" ht="12.95" customHeight="1" x14ac:dyDescent="0.25">
      <c r="B213" s="3"/>
      <c r="C213" s="3"/>
      <c r="D213" s="3"/>
      <c r="E213" s="3"/>
      <c r="F213" s="3"/>
      <c r="G213" s="3"/>
      <c r="H213" s="3"/>
      <c r="I213" s="3"/>
      <c r="J213" s="3"/>
      <c r="K213" s="3"/>
      <c r="L213" s="3"/>
      <c r="M213" s="3"/>
      <c r="N213" s="3"/>
      <c r="O213" s="3"/>
      <c r="P213" s="3"/>
      <c r="Q213" s="3"/>
      <c r="R213" s="3"/>
      <c r="S213" s="3"/>
      <c r="T213" s="3"/>
      <c r="U213" s="3"/>
      <c r="V213" s="3"/>
      <c r="W213" s="3"/>
      <c r="X213" s="3"/>
      <c r="Y213" s="3"/>
    </row>
    <row r="214" spans="2:25" ht="11.25" customHeight="1" x14ac:dyDescent="0.25">
      <c r="B214" s="3"/>
      <c r="C214" s="3"/>
      <c r="D214" s="3"/>
      <c r="E214" s="3"/>
      <c r="F214" s="3"/>
      <c r="G214" s="3"/>
      <c r="H214" s="3"/>
      <c r="I214" s="3"/>
      <c r="J214" s="3"/>
      <c r="K214" s="3"/>
      <c r="L214" s="3"/>
      <c r="M214" s="3"/>
      <c r="N214" s="3"/>
      <c r="O214" s="3"/>
      <c r="P214" s="3"/>
      <c r="Q214" s="3"/>
      <c r="R214" s="3"/>
      <c r="S214" s="3"/>
      <c r="T214" s="3"/>
      <c r="U214" s="3"/>
      <c r="V214" s="3"/>
      <c r="W214" s="3"/>
      <c r="X214" s="3"/>
      <c r="Y214" s="3"/>
    </row>
    <row r="215" spans="2:25" ht="11.25" customHeight="1" x14ac:dyDescent="0.25">
      <c r="B215" s="3"/>
      <c r="C215" s="3"/>
      <c r="D215" s="3"/>
      <c r="E215" s="3"/>
      <c r="F215" s="3"/>
      <c r="G215" s="47"/>
      <c r="H215" s="3"/>
      <c r="I215" s="3"/>
      <c r="J215" s="3"/>
      <c r="K215" s="3"/>
      <c r="L215" s="3"/>
      <c r="M215" s="3"/>
      <c r="N215" s="3"/>
      <c r="O215" s="3"/>
      <c r="P215" s="3"/>
      <c r="Q215" s="3"/>
      <c r="R215" s="3"/>
      <c r="S215" s="3"/>
      <c r="T215" s="3"/>
      <c r="U215" s="3"/>
      <c r="V215" s="3"/>
      <c r="W215" s="3"/>
      <c r="X215" s="3"/>
      <c r="Y215" s="3"/>
    </row>
    <row r="216" spans="2:25" ht="11.25" customHeight="1" x14ac:dyDescent="0.25">
      <c r="B216" s="3"/>
      <c r="C216" s="3"/>
      <c r="D216" s="3"/>
      <c r="E216" s="3"/>
      <c r="F216" s="3"/>
      <c r="G216" s="3"/>
      <c r="H216" s="3"/>
      <c r="I216" s="3"/>
      <c r="J216" s="3"/>
      <c r="K216" s="3"/>
      <c r="L216" s="3"/>
      <c r="M216" s="3"/>
      <c r="N216" s="3"/>
      <c r="O216" s="3"/>
      <c r="P216" s="3"/>
      <c r="Q216" s="3"/>
      <c r="R216" s="3"/>
      <c r="S216" s="3"/>
      <c r="T216" s="3"/>
      <c r="U216" s="3"/>
      <c r="V216" s="3"/>
      <c r="W216" s="3"/>
      <c r="X216" s="3"/>
      <c r="Y216" s="3"/>
    </row>
    <row r="217" spans="2:25" ht="11.25" customHeight="1" x14ac:dyDescent="0.25">
      <c r="B217" s="3"/>
      <c r="C217" s="3"/>
      <c r="D217" s="3"/>
      <c r="E217" s="3"/>
      <c r="F217" s="3"/>
      <c r="G217" s="3"/>
      <c r="H217" s="3"/>
      <c r="I217" s="3"/>
      <c r="J217" s="3"/>
      <c r="K217" s="3"/>
      <c r="L217" s="3"/>
      <c r="M217" s="3"/>
      <c r="N217" s="3"/>
      <c r="O217" s="3"/>
      <c r="P217" s="3"/>
      <c r="Q217" s="3"/>
      <c r="R217" s="3"/>
      <c r="S217" s="3"/>
      <c r="T217" s="3"/>
      <c r="U217" s="3"/>
      <c r="V217" s="3"/>
      <c r="W217" s="3"/>
      <c r="X217" s="3"/>
      <c r="Y217" s="3"/>
    </row>
    <row r="218" spans="2:25" ht="15" customHeight="1" x14ac:dyDescent="0.25">
      <c r="B218" s="86"/>
      <c r="C218" s="86"/>
      <c r="D218" s="86"/>
      <c r="E218" s="86"/>
      <c r="F218" s="86"/>
      <c r="G218" s="86"/>
      <c r="H218" s="86"/>
      <c r="I218" s="86"/>
      <c r="J218" s="86"/>
      <c r="K218" s="86"/>
      <c r="L218" s="86"/>
      <c r="M218" s="86"/>
      <c r="N218" s="86"/>
      <c r="O218" s="86"/>
      <c r="P218" s="86"/>
      <c r="Q218" s="86"/>
      <c r="R218" s="86"/>
      <c r="S218" s="3"/>
      <c r="T218" s="3"/>
      <c r="U218" s="3"/>
      <c r="V218" s="3"/>
      <c r="W218" s="3"/>
      <c r="X218" s="3"/>
      <c r="Y218" s="3"/>
    </row>
    <row r="219" spans="2:25" ht="11.25" customHeight="1" x14ac:dyDescent="0.25">
      <c r="B219" s="3"/>
      <c r="C219" s="3"/>
      <c r="D219" s="3"/>
      <c r="E219" s="3"/>
      <c r="F219" s="3"/>
      <c r="G219" s="3"/>
      <c r="H219" s="3"/>
      <c r="I219" s="3"/>
      <c r="J219" s="3"/>
      <c r="K219" s="3"/>
      <c r="L219" s="3"/>
      <c r="M219" s="3"/>
      <c r="N219" s="3"/>
      <c r="O219" s="3"/>
      <c r="P219" s="3"/>
      <c r="Q219" s="3"/>
      <c r="R219" s="3"/>
      <c r="S219" s="3"/>
      <c r="T219" s="3"/>
      <c r="U219" s="3"/>
      <c r="V219" s="3"/>
      <c r="W219" s="3"/>
      <c r="X219" s="3"/>
      <c r="Y219" s="3"/>
    </row>
    <row r="220" spans="2:25" ht="11.25" customHeight="1" x14ac:dyDescent="0.25">
      <c r="B220" s="86"/>
      <c r="C220" s="86"/>
      <c r="D220" s="86"/>
      <c r="E220" s="86"/>
      <c r="F220" s="86"/>
      <c r="G220" s="86"/>
      <c r="H220" s="86"/>
      <c r="I220" s="86"/>
      <c r="J220" s="86"/>
      <c r="K220" s="86"/>
      <c r="L220" s="86"/>
      <c r="M220" s="86"/>
      <c r="N220" s="86"/>
      <c r="O220" s="86"/>
      <c r="P220" s="86"/>
      <c r="Q220" s="86"/>
      <c r="R220" s="86"/>
      <c r="S220" s="3"/>
      <c r="T220" s="3"/>
      <c r="U220" s="3"/>
      <c r="V220" s="3"/>
      <c r="W220" s="3"/>
      <c r="X220" s="3"/>
      <c r="Y220" s="3"/>
    </row>
    <row r="221" spans="2:25" ht="11.25" customHeight="1" x14ac:dyDescent="0.25">
      <c r="B221" s="3"/>
      <c r="C221" s="3"/>
      <c r="D221" s="3"/>
      <c r="E221" s="3"/>
      <c r="F221" s="3"/>
      <c r="G221" s="3"/>
      <c r="H221" s="3"/>
      <c r="I221" s="3"/>
      <c r="J221" s="3"/>
      <c r="K221" s="3"/>
      <c r="L221" s="3"/>
      <c r="M221" s="3"/>
      <c r="N221" s="3"/>
      <c r="O221" s="3"/>
      <c r="P221" s="3"/>
      <c r="Q221" s="3"/>
      <c r="R221" s="3"/>
      <c r="S221" s="3"/>
      <c r="T221" s="3"/>
      <c r="U221" s="3"/>
      <c r="V221" s="3"/>
      <c r="W221" s="3"/>
      <c r="X221" s="3"/>
      <c r="Y221" s="3"/>
    </row>
    <row r="222" spans="2:25" ht="11.25" customHeight="1" x14ac:dyDescent="0.25">
      <c r="B222" s="3"/>
      <c r="C222" s="86"/>
      <c r="D222" s="86"/>
      <c r="E222" s="86"/>
      <c r="F222" s="86"/>
      <c r="G222" s="86"/>
      <c r="H222" s="86"/>
      <c r="I222" s="3"/>
      <c r="J222" s="3"/>
      <c r="K222" s="3"/>
      <c r="L222" s="3"/>
      <c r="M222" s="3"/>
      <c r="N222" s="3"/>
      <c r="O222" s="3"/>
      <c r="P222" s="3"/>
      <c r="Q222" s="3"/>
      <c r="R222" s="3"/>
      <c r="S222" s="3"/>
      <c r="T222" s="3"/>
      <c r="U222" s="3"/>
      <c r="V222" s="3"/>
      <c r="W222" s="3"/>
      <c r="X222" s="3"/>
      <c r="Y222" s="3"/>
    </row>
    <row r="223" spans="2:25" ht="11.25" customHeight="1" x14ac:dyDescent="0.25">
      <c r="B223" s="3"/>
      <c r="C223" s="3"/>
      <c r="D223" s="3"/>
      <c r="E223" s="3"/>
      <c r="F223" s="3"/>
      <c r="G223" s="3"/>
      <c r="H223" s="3"/>
      <c r="I223" s="3"/>
      <c r="J223" s="3"/>
      <c r="K223" s="3"/>
      <c r="L223" s="3"/>
      <c r="M223" s="3"/>
      <c r="N223" s="3"/>
      <c r="O223" s="3"/>
      <c r="P223" s="3"/>
      <c r="Q223" s="3"/>
      <c r="R223" s="3"/>
      <c r="S223" s="3"/>
      <c r="T223" s="3"/>
      <c r="U223" s="3"/>
      <c r="V223" s="3"/>
      <c r="W223" s="3"/>
      <c r="X223" s="3"/>
      <c r="Y223" s="3"/>
    </row>
    <row r="224" spans="2:25" ht="11.25" customHeight="1" x14ac:dyDescent="0.25">
      <c r="B224" s="3"/>
      <c r="C224" s="3"/>
      <c r="D224" s="3"/>
      <c r="E224" s="3"/>
      <c r="F224" s="3"/>
      <c r="G224" s="3"/>
      <c r="H224" s="3"/>
      <c r="I224" s="3"/>
      <c r="J224" s="3"/>
      <c r="K224" s="3"/>
      <c r="L224" s="3"/>
      <c r="M224" s="3"/>
      <c r="N224" s="3"/>
      <c r="O224" s="3"/>
      <c r="P224" s="3"/>
      <c r="Q224" s="3"/>
      <c r="R224" s="3"/>
      <c r="S224" s="3"/>
      <c r="T224" s="3"/>
      <c r="U224" s="3"/>
      <c r="V224" s="3"/>
      <c r="W224" s="3"/>
      <c r="X224" s="3"/>
      <c r="Y224" s="3"/>
    </row>
    <row r="225" spans="2:25" ht="11.25" customHeight="1" x14ac:dyDescent="0.25">
      <c r="B225" s="3"/>
      <c r="C225" s="3"/>
      <c r="D225" s="3"/>
      <c r="E225" s="3"/>
      <c r="F225" s="3"/>
      <c r="G225" s="3"/>
      <c r="H225" s="3"/>
      <c r="I225" s="3"/>
      <c r="J225" s="3"/>
      <c r="K225" s="3"/>
      <c r="L225" s="3"/>
      <c r="M225" s="3"/>
      <c r="N225" s="3"/>
      <c r="O225" s="3"/>
      <c r="P225" s="3"/>
      <c r="Q225" s="3"/>
      <c r="R225" s="3"/>
      <c r="S225" s="3"/>
      <c r="T225" s="3"/>
      <c r="U225" s="3"/>
      <c r="V225" s="3"/>
      <c r="W225" s="3"/>
      <c r="X225" s="3"/>
      <c r="Y225" s="3"/>
    </row>
    <row r="226" spans="2:25" ht="11.25" customHeight="1" x14ac:dyDescent="0.25">
      <c r="B226" s="3"/>
      <c r="C226" s="3"/>
      <c r="D226" s="3"/>
      <c r="E226" s="3"/>
      <c r="F226" s="3"/>
      <c r="G226" s="3"/>
      <c r="H226" s="3"/>
      <c r="I226" s="3"/>
      <c r="J226" s="3"/>
      <c r="K226" s="3"/>
      <c r="L226" s="3"/>
      <c r="M226" s="3"/>
      <c r="N226" s="3"/>
      <c r="O226" s="3"/>
      <c r="P226" s="3"/>
      <c r="Q226" s="3"/>
      <c r="R226" s="3"/>
      <c r="S226" s="3"/>
      <c r="T226" s="3"/>
      <c r="U226" s="3"/>
      <c r="V226" s="3"/>
      <c r="W226" s="3"/>
      <c r="X226" s="3"/>
      <c r="Y226" s="3"/>
    </row>
    <row r="227" spans="2:25" ht="11.25" customHeight="1" x14ac:dyDescent="0.25">
      <c r="B227" s="3"/>
      <c r="C227" s="3"/>
      <c r="D227" s="3"/>
      <c r="E227" s="3"/>
      <c r="F227" s="3"/>
      <c r="G227" s="3"/>
      <c r="H227" s="3"/>
      <c r="I227" s="3"/>
      <c r="J227" s="3"/>
      <c r="K227" s="3"/>
      <c r="L227" s="3"/>
      <c r="M227" s="3"/>
      <c r="N227" s="3"/>
      <c r="O227" s="3"/>
      <c r="P227" s="3"/>
      <c r="Q227" s="3"/>
      <c r="R227" s="3"/>
      <c r="S227" s="3"/>
      <c r="T227" s="3"/>
      <c r="U227" s="3"/>
      <c r="V227" s="3"/>
      <c r="W227" s="3"/>
      <c r="X227" s="3"/>
      <c r="Y227" s="3"/>
    </row>
    <row r="228" spans="2:25" ht="11.25" customHeight="1" x14ac:dyDescent="0.25">
      <c r="B228" s="3"/>
      <c r="C228" s="3"/>
      <c r="D228" s="3"/>
      <c r="E228" s="3"/>
      <c r="F228" s="3"/>
      <c r="G228" s="3"/>
      <c r="H228" s="3"/>
      <c r="I228" s="3"/>
      <c r="J228" s="3"/>
      <c r="K228" s="3"/>
      <c r="L228" s="3"/>
      <c r="M228" s="3"/>
      <c r="N228" s="3"/>
      <c r="O228" s="3"/>
      <c r="P228" s="3"/>
      <c r="Q228" s="3"/>
      <c r="R228" s="3"/>
      <c r="S228" s="3"/>
      <c r="T228" s="3"/>
      <c r="U228" s="3"/>
      <c r="V228" s="3"/>
      <c r="W228" s="3"/>
      <c r="X228" s="3"/>
      <c r="Y228" s="3"/>
    </row>
    <row r="229" spans="2:25" ht="11.25" customHeight="1" x14ac:dyDescent="0.25">
      <c r="B229" s="3"/>
      <c r="C229" s="3"/>
      <c r="D229" s="3"/>
      <c r="E229" s="3"/>
      <c r="F229" s="3"/>
      <c r="G229" s="47"/>
      <c r="H229" s="3"/>
      <c r="I229" s="3"/>
      <c r="J229" s="3"/>
      <c r="K229" s="3"/>
      <c r="L229" s="3"/>
      <c r="M229" s="3"/>
      <c r="N229" s="3"/>
      <c r="O229" s="3"/>
      <c r="P229" s="3"/>
      <c r="Q229" s="3"/>
      <c r="R229" s="3"/>
      <c r="S229" s="3"/>
      <c r="T229" s="3"/>
      <c r="U229" s="3"/>
      <c r="V229" s="3"/>
      <c r="W229" s="3"/>
      <c r="X229" s="3"/>
      <c r="Y229" s="3"/>
    </row>
    <row r="230" spans="2:25" ht="11.25" customHeight="1" x14ac:dyDescent="0.25">
      <c r="B230" s="3"/>
      <c r="C230" s="3"/>
      <c r="D230" s="3"/>
      <c r="E230" s="3"/>
      <c r="F230" s="3"/>
      <c r="G230" s="3"/>
      <c r="H230" s="3"/>
      <c r="I230" s="3"/>
      <c r="J230" s="3"/>
      <c r="K230" s="3"/>
      <c r="L230" s="3"/>
      <c r="M230" s="3"/>
      <c r="N230" s="3"/>
      <c r="O230" s="3"/>
      <c r="P230" s="3"/>
      <c r="Q230" s="3"/>
      <c r="R230" s="3"/>
      <c r="S230" s="3"/>
      <c r="T230" s="3"/>
      <c r="U230" s="3"/>
      <c r="V230" s="3"/>
      <c r="W230" s="3"/>
      <c r="X230" s="3"/>
      <c r="Y230" s="3"/>
    </row>
    <row r="231" spans="2:25" ht="11.25" customHeight="1" x14ac:dyDescent="0.25">
      <c r="B231" s="3"/>
      <c r="C231" s="3"/>
      <c r="D231" s="3"/>
      <c r="E231" s="3"/>
      <c r="F231" s="3"/>
      <c r="G231" s="3"/>
      <c r="H231" s="3"/>
      <c r="I231" s="3"/>
      <c r="J231" s="3"/>
      <c r="K231" s="3"/>
      <c r="L231" s="3"/>
      <c r="M231" s="3"/>
      <c r="N231" s="3"/>
      <c r="O231" s="3"/>
      <c r="P231" s="3"/>
      <c r="Q231" s="3"/>
      <c r="R231" s="3"/>
      <c r="S231" s="3"/>
      <c r="T231" s="3"/>
      <c r="U231" s="3"/>
      <c r="V231" s="3"/>
      <c r="W231" s="3"/>
      <c r="X231" s="3"/>
      <c r="Y231" s="3"/>
    </row>
    <row r="232" spans="2:25" ht="11.25" customHeight="1" x14ac:dyDescent="0.25">
      <c r="B232" s="3"/>
      <c r="C232" s="3"/>
      <c r="D232" s="3"/>
      <c r="E232" s="3"/>
      <c r="F232" s="3"/>
      <c r="G232" s="3"/>
      <c r="H232" s="3"/>
      <c r="I232" s="3"/>
      <c r="J232" s="3"/>
      <c r="K232" s="3"/>
      <c r="L232" s="3"/>
      <c r="M232" s="3"/>
      <c r="N232" s="3"/>
      <c r="O232" s="3"/>
      <c r="P232" s="3"/>
      <c r="Q232" s="3"/>
      <c r="R232" s="3"/>
      <c r="S232" s="3"/>
      <c r="T232" s="3"/>
      <c r="U232" s="3"/>
      <c r="V232" s="3"/>
      <c r="W232" s="3"/>
      <c r="X232" s="3"/>
      <c r="Y232" s="3"/>
    </row>
    <row r="233" spans="2:25" ht="11.25" customHeight="1" x14ac:dyDescent="0.25">
      <c r="B233" s="3"/>
      <c r="C233" s="3"/>
      <c r="D233" s="3"/>
      <c r="E233" s="3"/>
      <c r="F233" s="3"/>
      <c r="G233" s="47"/>
      <c r="H233" s="3"/>
      <c r="I233" s="3"/>
      <c r="J233" s="3"/>
      <c r="K233" s="3"/>
      <c r="L233" s="3"/>
      <c r="M233" s="3"/>
      <c r="N233" s="3"/>
      <c r="O233" s="3"/>
      <c r="P233" s="3"/>
      <c r="Q233" s="3"/>
      <c r="R233" s="3"/>
      <c r="S233" s="3"/>
      <c r="T233" s="3"/>
      <c r="U233" s="3"/>
      <c r="V233" s="3"/>
      <c r="W233" s="3"/>
      <c r="X233" s="3"/>
      <c r="Y233" s="3"/>
    </row>
    <row r="234" spans="2:25" ht="11.25" customHeight="1" x14ac:dyDescent="0.25">
      <c r="B234" s="3"/>
      <c r="C234" s="3"/>
      <c r="D234" s="3"/>
      <c r="E234" s="3"/>
      <c r="F234" s="3"/>
      <c r="G234" s="3"/>
      <c r="H234" s="3"/>
      <c r="I234" s="3"/>
      <c r="J234" s="3"/>
      <c r="K234" s="3"/>
      <c r="L234" s="3"/>
      <c r="M234" s="3"/>
      <c r="N234" s="3"/>
      <c r="O234" s="3"/>
      <c r="P234" s="3"/>
      <c r="Q234" s="3"/>
      <c r="R234" s="3"/>
      <c r="S234" s="3"/>
      <c r="T234" s="3"/>
      <c r="U234" s="3"/>
      <c r="V234" s="3"/>
      <c r="W234" s="3"/>
      <c r="X234" s="3"/>
      <c r="Y234" s="3"/>
    </row>
    <row r="235" spans="2:25" ht="11.25" customHeight="1" x14ac:dyDescent="0.25">
      <c r="B235" s="3"/>
      <c r="C235" s="3"/>
      <c r="D235" s="3"/>
      <c r="E235" s="3"/>
      <c r="F235" s="3"/>
      <c r="G235" s="3"/>
      <c r="H235" s="3"/>
      <c r="I235" s="3"/>
      <c r="J235" s="3"/>
      <c r="K235" s="3"/>
      <c r="L235" s="3"/>
      <c r="M235" s="3"/>
      <c r="N235" s="3"/>
      <c r="O235" s="3"/>
      <c r="P235" s="3"/>
      <c r="Q235" s="3"/>
      <c r="R235" s="3"/>
      <c r="S235" s="3"/>
      <c r="T235" s="3"/>
      <c r="U235" s="3"/>
      <c r="V235" s="3"/>
      <c r="W235" s="3"/>
      <c r="X235" s="3"/>
      <c r="Y235" s="3"/>
    </row>
    <row r="236" spans="2:25" ht="15" customHeight="1" x14ac:dyDescent="0.25">
      <c r="B236" s="86"/>
      <c r="C236" s="86"/>
      <c r="D236" s="86"/>
      <c r="E236" s="86"/>
      <c r="F236" s="86"/>
      <c r="G236" s="86"/>
      <c r="H236" s="86"/>
      <c r="I236" s="86"/>
      <c r="J236" s="86"/>
      <c r="K236" s="86"/>
      <c r="L236" s="86"/>
      <c r="M236" s="86"/>
      <c r="N236" s="86"/>
      <c r="O236" s="86"/>
      <c r="P236" s="86"/>
      <c r="Q236" s="86"/>
      <c r="R236" s="86"/>
      <c r="S236" s="3"/>
      <c r="T236" s="3"/>
      <c r="U236" s="3"/>
      <c r="V236" s="3"/>
      <c r="W236" s="3"/>
      <c r="X236" s="3"/>
      <c r="Y236" s="3"/>
    </row>
    <row r="237" spans="2:25" ht="11.25" customHeight="1" x14ac:dyDescent="0.25">
      <c r="B237" s="3"/>
      <c r="C237" s="3"/>
      <c r="D237" s="3"/>
      <c r="E237" s="3"/>
      <c r="F237" s="3"/>
      <c r="G237" s="3"/>
      <c r="H237" s="3"/>
      <c r="I237" s="3"/>
      <c r="J237" s="3"/>
      <c r="K237" s="3"/>
      <c r="L237" s="3"/>
      <c r="M237" s="3"/>
      <c r="N237" s="3"/>
      <c r="O237" s="3"/>
      <c r="P237" s="3"/>
      <c r="Q237" s="3"/>
      <c r="R237" s="3"/>
      <c r="S237" s="3"/>
      <c r="T237" s="3"/>
      <c r="U237" s="3"/>
      <c r="V237" s="3"/>
      <c r="W237" s="3"/>
      <c r="X237" s="3"/>
      <c r="Y237" s="3"/>
    </row>
    <row r="238" spans="2:25" ht="11.25" customHeight="1" x14ac:dyDescent="0.25">
      <c r="B238" s="86"/>
      <c r="C238" s="86"/>
      <c r="D238" s="86"/>
      <c r="E238" s="86"/>
      <c r="F238" s="86"/>
      <c r="G238" s="86"/>
      <c r="H238" s="86"/>
      <c r="I238" s="86"/>
      <c r="J238" s="86"/>
      <c r="K238" s="86"/>
      <c r="L238" s="86"/>
      <c r="M238" s="86"/>
      <c r="N238" s="86"/>
      <c r="O238" s="86"/>
      <c r="P238" s="86"/>
      <c r="Q238" s="86"/>
      <c r="R238" s="86"/>
      <c r="S238" s="3"/>
      <c r="T238" s="3"/>
      <c r="U238" s="3"/>
      <c r="V238" s="3"/>
      <c r="W238" s="3"/>
      <c r="X238" s="3"/>
      <c r="Y238" s="3"/>
    </row>
    <row r="239" spans="2:25" ht="11.25" customHeight="1" x14ac:dyDescent="0.25">
      <c r="B239" s="3"/>
      <c r="C239" s="3"/>
      <c r="D239" s="3"/>
      <c r="E239" s="3"/>
      <c r="F239" s="3"/>
      <c r="G239" s="3"/>
      <c r="H239" s="3"/>
      <c r="I239" s="3"/>
      <c r="J239" s="3"/>
      <c r="K239" s="3"/>
      <c r="L239" s="3"/>
      <c r="M239" s="3"/>
      <c r="N239" s="3"/>
      <c r="O239" s="3"/>
      <c r="P239" s="3"/>
      <c r="Q239" s="3"/>
      <c r="R239" s="3"/>
      <c r="S239" s="3"/>
      <c r="T239" s="3"/>
      <c r="U239" s="3"/>
      <c r="V239" s="3"/>
      <c r="W239" s="3"/>
      <c r="X239" s="3"/>
      <c r="Y239" s="3"/>
    </row>
    <row r="240" spans="2:25" ht="11.25" customHeight="1" x14ac:dyDescent="0.25">
      <c r="B240" s="3"/>
      <c r="C240" s="86"/>
      <c r="D240" s="86"/>
      <c r="E240" s="86"/>
      <c r="F240" s="86"/>
      <c r="G240" s="86"/>
      <c r="H240" s="86"/>
      <c r="I240" s="3"/>
      <c r="J240" s="3"/>
      <c r="K240" s="3"/>
      <c r="L240" s="3"/>
      <c r="M240" s="3"/>
      <c r="N240" s="3"/>
      <c r="O240" s="3"/>
      <c r="P240" s="3"/>
      <c r="Q240" s="3"/>
      <c r="R240" s="3"/>
      <c r="S240" s="3"/>
      <c r="T240" s="3"/>
      <c r="U240" s="3"/>
      <c r="V240" s="3"/>
      <c r="W240" s="3"/>
      <c r="X240" s="3"/>
      <c r="Y240" s="3"/>
    </row>
    <row r="241" spans="2:25" ht="11.25" customHeight="1" x14ac:dyDescent="0.25">
      <c r="B241" s="3"/>
      <c r="C241" s="3"/>
      <c r="D241" s="3"/>
      <c r="E241" s="3"/>
      <c r="F241" s="3"/>
      <c r="G241" s="3"/>
      <c r="H241" s="3"/>
      <c r="I241" s="3"/>
      <c r="J241" s="3"/>
      <c r="K241" s="3"/>
      <c r="L241" s="3"/>
      <c r="M241" s="3"/>
      <c r="N241" s="3"/>
      <c r="O241" s="3"/>
      <c r="P241" s="3"/>
      <c r="Q241" s="3"/>
      <c r="R241" s="3"/>
      <c r="S241" s="3"/>
      <c r="T241" s="3"/>
      <c r="U241" s="3"/>
      <c r="V241" s="3"/>
      <c r="W241" s="3"/>
      <c r="X241" s="3"/>
      <c r="Y241" s="3"/>
    </row>
    <row r="242" spans="2:25" ht="11.25" customHeight="1" x14ac:dyDescent="0.25">
      <c r="B242" s="3"/>
      <c r="C242" s="3"/>
      <c r="D242" s="3"/>
      <c r="E242" s="3"/>
      <c r="F242" s="3"/>
      <c r="G242" s="3"/>
      <c r="H242" s="3"/>
      <c r="I242" s="3"/>
      <c r="J242" s="3"/>
      <c r="K242" s="3"/>
      <c r="L242" s="3"/>
      <c r="M242" s="3"/>
      <c r="N242" s="3"/>
      <c r="O242" s="3"/>
      <c r="P242" s="3"/>
      <c r="Q242" s="3"/>
      <c r="R242" s="3"/>
      <c r="S242" s="3"/>
      <c r="T242" s="3"/>
      <c r="U242" s="3"/>
      <c r="V242" s="3"/>
      <c r="W242" s="3"/>
      <c r="X242" s="3"/>
      <c r="Y242" s="3"/>
    </row>
    <row r="243" spans="2:25" ht="11.25" customHeight="1" x14ac:dyDescent="0.25">
      <c r="B243" s="3"/>
      <c r="C243" s="3"/>
      <c r="D243" s="3"/>
      <c r="E243" s="3"/>
      <c r="F243" s="3"/>
      <c r="G243" s="3"/>
      <c r="H243" s="3"/>
      <c r="I243" s="3"/>
      <c r="J243" s="3"/>
      <c r="K243" s="3"/>
      <c r="L243" s="3"/>
      <c r="M243" s="3"/>
      <c r="N243" s="3"/>
      <c r="O243" s="3"/>
      <c r="P243" s="3"/>
      <c r="Q243" s="3"/>
      <c r="R243" s="3"/>
      <c r="S243" s="3"/>
      <c r="T243" s="3"/>
      <c r="U243" s="3"/>
      <c r="V243" s="3"/>
      <c r="W243" s="3"/>
      <c r="X243" s="3"/>
      <c r="Y243" s="3"/>
    </row>
    <row r="244" spans="2:25" ht="11.25" customHeight="1" x14ac:dyDescent="0.25">
      <c r="B244" s="3"/>
      <c r="C244" s="3"/>
      <c r="D244" s="3"/>
      <c r="E244" s="3"/>
      <c r="F244" s="3"/>
      <c r="G244" s="3"/>
      <c r="H244" s="3"/>
      <c r="I244" s="3"/>
      <c r="J244" s="3"/>
      <c r="K244" s="3"/>
      <c r="L244" s="3"/>
      <c r="M244" s="3"/>
      <c r="N244" s="3"/>
      <c r="O244" s="3"/>
      <c r="P244" s="3"/>
      <c r="Q244" s="3"/>
      <c r="R244" s="3"/>
      <c r="S244" s="3"/>
      <c r="T244" s="3"/>
      <c r="U244" s="3"/>
      <c r="V244" s="3"/>
      <c r="W244" s="3"/>
      <c r="X244" s="3"/>
      <c r="Y244" s="3"/>
    </row>
    <row r="245" spans="2:25" ht="11.25" customHeight="1" x14ac:dyDescent="0.25">
      <c r="B245" s="3"/>
      <c r="C245" s="3"/>
      <c r="D245" s="3"/>
      <c r="E245" s="3"/>
      <c r="F245" s="3"/>
      <c r="G245" s="3"/>
      <c r="H245" s="3"/>
      <c r="I245" s="3"/>
      <c r="J245" s="3"/>
      <c r="K245" s="3"/>
      <c r="L245" s="3"/>
      <c r="M245" s="3"/>
      <c r="N245" s="3"/>
      <c r="O245" s="3"/>
      <c r="P245" s="3"/>
      <c r="Q245" s="3"/>
      <c r="R245" s="3"/>
      <c r="S245" s="3"/>
      <c r="T245" s="3"/>
      <c r="U245" s="3"/>
      <c r="V245" s="3"/>
      <c r="W245" s="3"/>
      <c r="X245" s="3"/>
      <c r="Y245" s="3"/>
    </row>
    <row r="246" spans="2:25" ht="11.25" customHeight="1" x14ac:dyDescent="0.25">
      <c r="B246" s="3"/>
      <c r="C246" s="3"/>
      <c r="D246" s="3"/>
      <c r="E246" s="3"/>
      <c r="F246" s="3"/>
      <c r="G246" s="3"/>
      <c r="H246" s="3"/>
      <c r="I246" s="3"/>
      <c r="J246" s="3"/>
      <c r="K246" s="3"/>
      <c r="L246" s="3"/>
      <c r="M246" s="3"/>
      <c r="N246" s="3"/>
      <c r="O246" s="3"/>
      <c r="P246" s="3"/>
      <c r="Q246" s="3"/>
      <c r="R246" s="3"/>
      <c r="S246" s="3"/>
      <c r="T246" s="3"/>
      <c r="U246" s="3"/>
      <c r="V246" s="3"/>
      <c r="W246" s="3"/>
      <c r="X246" s="3"/>
      <c r="Y246" s="3"/>
    </row>
    <row r="247" spans="2:25" ht="11.25" customHeight="1" x14ac:dyDescent="0.25">
      <c r="B247" s="3"/>
      <c r="C247" s="3"/>
      <c r="D247" s="3"/>
      <c r="E247" s="3"/>
      <c r="F247" s="3"/>
      <c r="G247" s="47"/>
      <c r="H247" s="3"/>
      <c r="I247" s="3"/>
      <c r="J247" s="3"/>
      <c r="K247" s="3"/>
      <c r="L247" s="3"/>
      <c r="M247" s="3"/>
      <c r="N247" s="3"/>
      <c r="O247" s="3"/>
      <c r="P247" s="3"/>
      <c r="Q247" s="3"/>
      <c r="R247" s="3"/>
      <c r="S247" s="3"/>
      <c r="T247" s="3"/>
      <c r="U247" s="3"/>
      <c r="V247" s="3"/>
      <c r="W247" s="3"/>
      <c r="X247" s="3"/>
      <c r="Y247" s="3"/>
    </row>
    <row r="248" spans="2:25" ht="11.25" customHeight="1" x14ac:dyDescent="0.25">
      <c r="B248" s="3"/>
      <c r="C248" s="3"/>
      <c r="D248" s="3"/>
      <c r="E248" s="3"/>
      <c r="F248" s="3"/>
      <c r="G248" s="3"/>
      <c r="H248" s="3"/>
      <c r="I248" s="3"/>
      <c r="J248" s="3"/>
      <c r="K248" s="3"/>
      <c r="L248" s="3"/>
      <c r="M248" s="3"/>
      <c r="N248" s="3"/>
      <c r="O248" s="3"/>
      <c r="P248" s="3"/>
      <c r="Q248" s="3"/>
      <c r="R248" s="3"/>
      <c r="S248" s="3"/>
      <c r="T248" s="3"/>
      <c r="U248" s="3"/>
      <c r="V248" s="3"/>
      <c r="W248" s="3"/>
      <c r="X248" s="3"/>
      <c r="Y248" s="3"/>
    </row>
    <row r="249" spans="2:25" ht="11.25" customHeight="1" x14ac:dyDescent="0.25">
      <c r="B249" s="3"/>
      <c r="C249" s="3"/>
      <c r="D249" s="3"/>
      <c r="E249" s="3"/>
      <c r="F249" s="3"/>
      <c r="G249" s="3"/>
      <c r="H249" s="3"/>
      <c r="I249" s="3"/>
      <c r="J249" s="3"/>
      <c r="K249" s="3"/>
      <c r="L249" s="3"/>
      <c r="M249" s="3"/>
      <c r="N249" s="3"/>
      <c r="O249" s="3"/>
      <c r="P249" s="3"/>
      <c r="Q249" s="3"/>
      <c r="R249" s="3"/>
      <c r="S249" s="3"/>
      <c r="T249" s="3"/>
      <c r="U249" s="3"/>
      <c r="V249" s="3"/>
      <c r="W249" s="3"/>
      <c r="X249" s="3"/>
      <c r="Y249" s="3"/>
    </row>
    <row r="250" spans="2:25" ht="11.25" customHeight="1" x14ac:dyDescent="0.25">
      <c r="B250" s="3"/>
      <c r="C250" s="3"/>
      <c r="D250" s="3"/>
      <c r="E250" s="3"/>
      <c r="F250" s="3"/>
      <c r="G250" s="3"/>
      <c r="H250" s="3"/>
      <c r="I250" s="3"/>
      <c r="J250" s="3"/>
      <c r="K250" s="3"/>
      <c r="L250" s="3"/>
      <c r="M250" s="3"/>
      <c r="N250" s="3"/>
      <c r="O250" s="3"/>
      <c r="P250" s="3"/>
      <c r="Q250" s="3"/>
      <c r="R250" s="3"/>
      <c r="S250" s="3"/>
      <c r="T250" s="3"/>
      <c r="U250" s="3"/>
      <c r="V250" s="3"/>
      <c r="W250" s="3"/>
      <c r="X250" s="3"/>
      <c r="Y250" s="3"/>
    </row>
    <row r="251" spans="2:25" ht="11.25" customHeight="1" x14ac:dyDescent="0.25">
      <c r="B251" s="3"/>
      <c r="C251" s="3"/>
      <c r="D251" s="3"/>
      <c r="E251" s="3"/>
      <c r="F251" s="3"/>
      <c r="G251" s="47"/>
      <c r="H251" s="3"/>
      <c r="I251" s="3"/>
      <c r="J251" s="3"/>
      <c r="K251" s="3"/>
      <c r="L251" s="3"/>
      <c r="M251" s="3"/>
      <c r="N251" s="3"/>
      <c r="O251" s="3"/>
      <c r="P251" s="3"/>
      <c r="Q251" s="3"/>
      <c r="R251" s="3"/>
      <c r="S251" s="3"/>
      <c r="T251" s="3"/>
      <c r="U251" s="3"/>
      <c r="V251" s="3"/>
      <c r="W251" s="3"/>
      <c r="X251" s="3"/>
      <c r="Y251" s="3"/>
    </row>
    <row r="252" spans="2:25" ht="11.25" customHeight="1" x14ac:dyDescent="0.25">
      <c r="B252" s="3"/>
      <c r="C252" s="3"/>
      <c r="D252" s="3"/>
      <c r="E252" s="3"/>
      <c r="F252" s="3"/>
      <c r="G252" s="3"/>
      <c r="H252" s="3"/>
      <c r="I252" s="3"/>
      <c r="J252" s="3"/>
      <c r="K252" s="3"/>
      <c r="L252" s="3"/>
      <c r="M252" s="3"/>
      <c r="N252" s="3"/>
      <c r="O252" s="3"/>
      <c r="P252" s="3"/>
      <c r="Q252" s="3"/>
      <c r="R252" s="3"/>
      <c r="S252" s="3"/>
      <c r="T252" s="3"/>
      <c r="U252" s="3"/>
      <c r="V252" s="3"/>
      <c r="W252" s="3"/>
      <c r="X252" s="3"/>
      <c r="Y252" s="3"/>
    </row>
    <row r="253" spans="2:25" ht="11.25" customHeight="1" x14ac:dyDescent="0.25">
      <c r="B253" s="3"/>
      <c r="C253" s="3"/>
      <c r="D253" s="3"/>
      <c r="E253" s="3"/>
      <c r="F253" s="3"/>
      <c r="G253" s="3"/>
      <c r="H253" s="3"/>
      <c r="I253" s="3"/>
      <c r="J253" s="3"/>
      <c r="K253" s="3"/>
      <c r="L253" s="3"/>
      <c r="M253" s="3"/>
      <c r="N253" s="3"/>
      <c r="O253" s="3"/>
      <c r="P253" s="3"/>
      <c r="Q253" s="3"/>
      <c r="R253" s="3"/>
      <c r="S253" s="3"/>
      <c r="T253" s="3"/>
      <c r="U253" s="3"/>
      <c r="V253" s="3"/>
      <c r="W253" s="3"/>
      <c r="X253" s="3"/>
      <c r="Y253" s="3"/>
    </row>
    <row r="254" spans="2:25" ht="15" customHeight="1" x14ac:dyDescent="0.25">
      <c r="B254" s="86"/>
      <c r="C254" s="86"/>
      <c r="D254" s="86"/>
      <c r="E254" s="86"/>
      <c r="F254" s="86"/>
      <c r="G254" s="86"/>
      <c r="H254" s="86"/>
      <c r="I254" s="86"/>
      <c r="J254" s="86"/>
      <c r="K254" s="86"/>
      <c r="L254" s="86"/>
      <c r="M254" s="86"/>
      <c r="N254" s="86"/>
      <c r="O254" s="86"/>
      <c r="P254" s="86"/>
      <c r="Q254" s="86"/>
      <c r="R254" s="86"/>
      <c r="S254" s="3"/>
      <c r="T254" s="3"/>
      <c r="U254" s="3"/>
      <c r="V254" s="3"/>
      <c r="W254" s="3"/>
      <c r="X254" s="3"/>
      <c r="Y254" s="3"/>
    </row>
    <row r="255" spans="2:25" ht="11.25" customHeight="1" x14ac:dyDescent="0.25">
      <c r="B255" s="3"/>
      <c r="C255" s="3"/>
      <c r="D255" s="3"/>
      <c r="E255" s="3"/>
      <c r="F255" s="3"/>
      <c r="G255" s="3"/>
      <c r="H255" s="3"/>
      <c r="I255" s="3"/>
      <c r="J255" s="3"/>
      <c r="K255" s="3"/>
      <c r="L255" s="3"/>
      <c r="M255" s="3"/>
      <c r="N255" s="3"/>
      <c r="O255" s="3"/>
      <c r="P255" s="3"/>
      <c r="Q255" s="3"/>
      <c r="R255" s="3"/>
      <c r="S255" s="3"/>
      <c r="T255" s="3"/>
      <c r="U255" s="3"/>
      <c r="V255" s="3"/>
      <c r="W255" s="3"/>
      <c r="X255" s="3"/>
      <c r="Y255" s="3"/>
    </row>
    <row r="256" spans="2:25" ht="11.25" customHeight="1" x14ac:dyDescent="0.25">
      <c r="B256" s="86"/>
      <c r="C256" s="86"/>
      <c r="D256" s="86"/>
      <c r="E256" s="86"/>
      <c r="F256" s="86"/>
      <c r="G256" s="86"/>
      <c r="H256" s="86"/>
      <c r="I256" s="86"/>
      <c r="J256" s="86"/>
      <c r="K256" s="86"/>
      <c r="L256" s="86"/>
      <c r="M256" s="86"/>
      <c r="N256" s="86"/>
      <c r="O256" s="86"/>
      <c r="P256" s="86"/>
      <c r="Q256" s="86"/>
      <c r="R256" s="86"/>
      <c r="S256" s="3"/>
      <c r="T256" s="3"/>
      <c r="U256" s="3"/>
      <c r="V256" s="3"/>
      <c r="W256" s="3"/>
      <c r="X256" s="3"/>
      <c r="Y256" s="3"/>
    </row>
    <row r="257" spans="2:25" ht="11.25" customHeight="1" x14ac:dyDescent="0.25">
      <c r="B257" s="3"/>
      <c r="C257" s="3"/>
      <c r="D257" s="3"/>
      <c r="E257" s="3"/>
      <c r="F257" s="3"/>
      <c r="G257" s="3"/>
      <c r="H257" s="3"/>
      <c r="I257" s="3"/>
      <c r="J257" s="3"/>
      <c r="K257" s="3"/>
      <c r="L257" s="3"/>
      <c r="M257" s="3"/>
      <c r="N257" s="3"/>
      <c r="O257" s="3"/>
      <c r="P257" s="3"/>
      <c r="Q257" s="3"/>
      <c r="R257" s="3"/>
      <c r="S257" s="3"/>
      <c r="T257" s="3"/>
      <c r="U257" s="3"/>
      <c r="V257" s="3"/>
      <c r="W257" s="3"/>
      <c r="X257" s="3"/>
      <c r="Y257" s="3"/>
    </row>
    <row r="258" spans="2:25" ht="11.25" customHeight="1" x14ac:dyDescent="0.25">
      <c r="B258" s="3"/>
      <c r="C258" s="86"/>
      <c r="D258" s="86"/>
      <c r="E258" s="86"/>
      <c r="F258" s="86"/>
      <c r="G258" s="86"/>
      <c r="H258" s="86"/>
      <c r="I258" s="3"/>
      <c r="J258" s="3"/>
      <c r="K258" s="3"/>
      <c r="L258" s="3"/>
      <c r="M258" s="3"/>
      <c r="N258" s="3"/>
      <c r="O258" s="3"/>
      <c r="P258" s="3"/>
      <c r="Q258" s="3"/>
      <c r="R258" s="3"/>
      <c r="S258" s="3"/>
      <c r="T258" s="3"/>
      <c r="U258" s="3"/>
      <c r="V258" s="3"/>
      <c r="W258" s="3"/>
      <c r="X258" s="3"/>
      <c r="Y258" s="3"/>
    </row>
    <row r="259" spans="2:25" ht="11.25" customHeight="1" x14ac:dyDescent="0.25">
      <c r="B259" s="3"/>
      <c r="C259" s="3"/>
      <c r="D259" s="3"/>
      <c r="E259" s="3"/>
      <c r="F259" s="3"/>
      <c r="G259" s="3"/>
      <c r="H259" s="3"/>
      <c r="I259" s="3"/>
      <c r="J259" s="3"/>
      <c r="K259" s="3"/>
      <c r="L259" s="3"/>
      <c r="M259" s="3"/>
      <c r="N259" s="3"/>
      <c r="O259" s="3"/>
      <c r="P259" s="3"/>
      <c r="Q259" s="3"/>
      <c r="R259" s="3"/>
      <c r="S259" s="3"/>
      <c r="T259" s="3"/>
      <c r="U259" s="3"/>
      <c r="V259" s="3"/>
      <c r="W259" s="3"/>
      <c r="X259" s="3"/>
      <c r="Y259" s="3"/>
    </row>
    <row r="260" spans="2:25" ht="11.25" customHeight="1" x14ac:dyDescent="0.25">
      <c r="B260" s="3"/>
      <c r="C260" s="3"/>
      <c r="D260" s="3"/>
      <c r="E260" s="3"/>
      <c r="F260" s="3"/>
      <c r="G260" s="3"/>
      <c r="H260" s="3"/>
      <c r="I260" s="3"/>
      <c r="J260" s="3"/>
      <c r="K260" s="3"/>
      <c r="L260" s="3"/>
      <c r="M260" s="3"/>
      <c r="N260" s="3"/>
      <c r="O260" s="3"/>
      <c r="P260" s="3"/>
      <c r="Q260" s="3"/>
      <c r="R260" s="3"/>
      <c r="S260" s="3"/>
      <c r="T260" s="3"/>
      <c r="U260" s="3"/>
      <c r="V260" s="3"/>
      <c r="W260" s="3"/>
      <c r="X260" s="3"/>
      <c r="Y260" s="3"/>
    </row>
    <row r="261" spans="2:25" ht="11.25" customHeight="1" x14ac:dyDescent="0.25">
      <c r="B261" s="3"/>
      <c r="C261" s="3"/>
      <c r="D261" s="3"/>
      <c r="E261" s="3"/>
      <c r="F261" s="3"/>
      <c r="G261" s="3"/>
      <c r="H261" s="3"/>
      <c r="I261" s="3"/>
      <c r="J261" s="3"/>
      <c r="K261" s="3"/>
      <c r="L261" s="3"/>
      <c r="M261" s="3"/>
      <c r="N261" s="3"/>
      <c r="O261" s="3"/>
      <c r="P261" s="3"/>
      <c r="Q261" s="3"/>
      <c r="R261" s="3"/>
      <c r="S261" s="3"/>
      <c r="T261" s="3"/>
      <c r="U261" s="3"/>
      <c r="V261" s="3"/>
      <c r="W261" s="3"/>
      <c r="X261" s="3"/>
      <c r="Y261" s="3"/>
    </row>
    <row r="262" spans="2:25" ht="11.25" customHeight="1" x14ac:dyDescent="0.25">
      <c r="B262" s="3"/>
      <c r="C262" s="3"/>
      <c r="D262" s="3"/>
      <c r="E262" s="3"/>
      <c r="F262" s="3"/>
      <c r="G262" s="3"/>
      <c r="H262" s="3"/>
      <c r="I262" s="3"/>
      <c r="J262" s="3"/>
      <c r="K262" s="3"/>
      <c r="L262" s="3"/>
      <c r="M262" s="3"/>
      <c r="N262" s="3"/>
      <c r="O262" s="3"/>
      <c r="P262" s="3"/>
      <c r="Q262" s="3"/>
      <c r="R262" s="3"/>
      <c r="S262" s="3"/>
      <c r="T262" s="3"/>
      <c r="U262" s="3"/>
      <c r="V262" s="3"/>
      <c r="W262" s="3"/>
      <c r="X262" s="3"/>
      <c r="Y262" s="3"/>
    </row>
    <row r="263" spans="2:25" ht="11.25" customHeight="1" x14ac:dyDescent="0.25">
      <c r="B263" s="3"/>
      <c r="C263" s="3"/>
      <c r="D263" s="3"/>
      <c r="E263" s="3"/>
      <c r="F263" s="3"/>
      <c r="G263" s="3"/>
      <c r="H263" s="3"/>
      <c r="I263" s="3"/>
      <c r="J263" s="3"/>
      <c r="K263" s="3"/>
      <c r="L263" s="3"/>
      <c r="M263" s="3"/>
      <c r="N263" s="3"/>
      <c r="O263" s="3"/>
      <c r="P263" s="3"/>
      <c r="Q263" s="3"/>
      <c r="R263" s="3"/>
      <c r="S263" s="3"/>
      <c r="T263" s="3"/>
      <c r="U263" s="3"/>
      <c r="V263" s="3"/>
      <c r="W263" s="3"/>
      <c r="X263" s="3"/>
      <c r="Y263" s="3"/>
    </row>
    <row r="264" spans="2:25" ht="11.25" customHeight="1" x14ac:dyDescent="0.25">
      <c r="B264" s="3"/>
      <c r="C264" s="3"/>
      <c r="D264" s="3"/>
      <c r="E264" s="3"/>
      <c r="F264" s="3"/>
      <c r="G264" s="3"/>
      <c r="H264" s="3"/>
      <c r="I264" s="3"/>
      <c r="J264" s="3"/>
      <c r="K264" s="3"/>
      <c r="L264" s="3"/>
      <c r="M264" s="3"/>
      <c r="N264" s="3"/>
      <c r="O264" s="3"/>
      <c r="P264" s="3"/>
      <c r="Q264" s="3"/>
      <c r="R264" s="3"/>
      <c r="S264" s="3"/>
      <c r="T264" s="3"/>
      <c r="U264" s="3"/>
      <c r="V264" s="3"/>
      <c r="W264" s="3"/>
      <c r="X264" s="3"/>
      <c r="Y264" s="3"/>
    </row>
    <row r="265" spans="2:25" ht="11.25" customHeight="1" x14ac:dyDescent="0.25">
      <c r="B265" s="3"/>
      <c r="C265" s="3"/>
      <c r="D265" s="3"/>
      <c r="E265" s="3"/>
      <c r="F265" s="3"/>
      <c r="G265" s="47"/>
      <c r="H265" s="3"/>
      <c r="I265" s="3"/>
      <c r="J265" s="3"/>
      <c r="K265" s="3"/>
      <c r="L265" s="3"/>
      <c r="M265" s="3"/>
      <c r="N265" s="3"/>
      <c r="O265" s="3"/>
      <c r="P265" s="3"/>
      <c r="Q265" s="3"/>
      <c r="R265" s="3"/>
      <c r="S265" s="3"/>
      <c r="T265" s="3"/>
      <c r="U265" s="3"/>
      <c r="V265" s="3"/>
      <c r="W265" s="3"/>
      <c r="X265" s="3"/>
      <c r="Y265" s="3"/>
    </row>
    <row r="266" spans="2:25" ht="11.25" customHeight="1" x14ac:dyDescent="0.25">
      <c r="B266" s="3"/>
      <c r="C266" s="3"/>
      <c r="D266" s="3"/>
      <c r="E266" s="3"/>
      <c r="F266" s="3"/>
      <c r="G266" s="3"/>
      <c r="H266" s="3"/>
      <c r="I266" s="3"/>
      <c r="J266" s="3"/>
      <c r="K266" s="3"/>
      <c r="L266" s="3"/>
      <c r="M266" s="3"/>
      <c r="N266" s="3"/>
      <c r="O266" s="3"/>
      <c r="P266" s="3"/>
      <c r="Q266" s="3"/>
      <c r="R266" s="3"/>
      <c r="S266" s="3"/>
      <c r="T266" s="3"/>
      <c r="U266" s="3"/>
      <c r="V266" s="3"/>
      <c r="W266" s="3"/>
      <c r="X266" s="3"/>
      <c r="Y266" s="3"/>
    </row>
    <row r="267" spans="2:25" ht="11.25" customHeight="1" x14ac:dyDescent="0.25">
      <c r="B267" s="3"/>
      <c r="C267" s="3"/>
      <c r="D267" s="3"/>
      <c r="E267" s="3"/>
      <c r="F267" s="3"/>
      <c r="G267" s="3"/>
      <c r="H267" s="3"/>
      <c r="I267" s="3"/>
      <c r="J267" s="3"/>
      <c r="K267" s="3"/>
      <c r="L267" s="3"/>
      <c r="M267" s="3"/>
      <c r="N267" s="3"/>
      <c r="O267" s="3"/>
      <c r="P267" s="3"/>
      <c r="Q267" s="3"/>
      <c r="R267" s="3"/>
      <c r="S267" s="3"/>
      <c r="T267" s="3"/>
      <c r="U267" s="3"/>
      <c r="V267" s="3"/>
      <c r="W267" s="3"/>
      <c r="X267" s="3"/>
      <c r="Y267" s="3"/>
    </row>
    <row r="268" spans="2:25" ht="11.25" customHeight="1" x14ac:dyDescent="0.25">
      <c r="B268" s="3"/>
      <c r="C268" s="3"/>
      <c r="D268" s="3"/>
      <c r="E268" s="3"/>
      <c r="F268" s="3"/>
      <c r="G268" s="3"/>
      <c r="H268" s="3"/>
      <c r="I268" s="3"/>
      <c r="J268" s="3"/>
      <c r="K268" s="3"/>
      <c r="L268" s="3"/>
      <c r="M268" s="3"/>
      <c r="N268" s="3"/>
      <c r="O268" s="3"/>
      <c r="P268" s="3"/>
      <c r="Q268" s="3"/>
      <c r="R268" s="3"/>
      <c r="S268" s="3"/>
      <c r="T268" s="3"/>
      <c r="U268" s="3"/>
      <c r="V268" s="3"/>
      <c r="W268" s="3"/>
      <c r="X268" s="3"/>
      <c r="Y268" s="3"/>
    </row>
    <row r="269" spans="2:25" ht="11.25" customHeight="1" x14ac:dyDescent="0.25">
      <c r="B269" s="3"/>
      <c r="C269" s="3"/>
      <c r="D269" s="3"/>
      <c r="E269" s="3"/>
      <c r="F269" s="3"/>
      <c r="G269" s="47"/>
      <c r="H269" s="3"/>
      <c r="I269" s="3"/>
      <c r="J269" s="3"/>
      <c r="K269" s="3"/>
      <c r="L269" s="3"/>
      <c r="M269" s="3"/>
      <c r="N269" s="3"/>
      <c r="O269" s="3"/>
      <c r="P269" s="3"/>
      <c r="Q269" s="3"/>
      <c r="R269" s="3"/>
      <c r="S269" s="3"/>
      <c r="T269" s="3"/>
      <c r="U269" s="3"/>
      <c r="V269" s="3"/>
      <c r="W269" s="3"/>
      <c r="X269" s="3"/>
      <c r="Y269" s="3"/>
    </row>
    <row r="270" spans="2:25" ht="11.25" customHeight="1" x14ac:dyDescent="0.25">
      <c r="B270" s="3"/>
      <c r="C270" s="3"/>
      <c r="D270" s="3"/>
      <c r="E270" s="3"/>
      <c r="F270" s="3"/>
      <c r="G270" s="3"/>
      <c r="H270" s="3"/>
      <c r="I270" s="3"/>
      <c r="J270" s="3"/>
      <c r="K270" s="3"/>
      <c r="L270" s="3"/>
      <c r="M270" s="3"/>
      <c r="N270" s="3"/>
      <c r="O270" s="3"/>
      <c r="P270" s="3"/>
      <c r="Q270" s="3"/>
      <c r="R270" s="3"/>
      <c r="S270" s="3"/>
      <c r="T270" s="3"/>
      <c r="U270" s="3"/>
      <c r="V270" s="3"/>
      <c r="W270" s="3"/>
      <c r="X270" s="3"/>
      <c r="Y270" s="3"/>
    </row>
    <row r="271" spans="2:25" ht="11.25" customHeight="1" x14ac:dyDescent="0.25">
      <c r="B271" s="3"/>
      <c r="C271" s="3"/>
      <c r="D271" s="3"/>
      <c r="E271" s="3"/>
      <c r="F271" s="3"/>
      <c r="G271" s="3"/>
      <c r="H271" s="3"/>
      <c r="I271" s="3"/>
      <c r="J271" s="3"/>
      <c r="K271" s="3"/>
      <c r="L271" s="3"/>
      <c r="M271" s="3"/>
      <c r="N271" s="3"/>
      <c r="O271" s="3"/>
      <c r="P271" s="3"/>
      <c r="Q271" s="3"/>
      <c r="R271" s="3"/>
      <c r="S271" s="3"/>
      <c r="T271" s="3"/>
      <c r="U271" s="3"/>
      <c r="V271" s="3"/>
      <c r="W271" s="3"/>
      <c r="X271" s="3"/>
      <c r="Y271" s="3"/>
    </row>
    <row r="272" spans="2:25" ht="15" customHeight="1" x14ac:dyDescent="0.25">
      <c r="B272" s="86"/>
      <c r="C272" s="86"/>
      <c r="D272" s="86"/>
      <c r="E272" s="86"/>
      <c r="F272" s="86"/>
      <c r="G272" s="86"/>
      <c r="H272" s="86"/>
      <c r="I272" s="86"/>
      <c r="J272" s="86"/>
      <c r="K272" s="86"/>
      <c r="L272" s="86"/>
      <c r="M272" s="86"/>
      <c r="N272" s="86"/>
      <c r="O272" s="86"/>
      <c r="P272" s="86"/>
      <c r="Q272" s="86"/>
      <c r="R272" s="86"/>
      <c r="S272" s="3"/>
      <c r="T272" s="3"/>
      <c r="U272" s="3"/>
      <c r="V272" s="3"/>
      <c r="W272" s="3"/>
      <c r="X272" s="3"/>
      <c r="Y272" s="3"/>
    </row>
    <row r="273" spans="2:25" ht="11.25" customHeight="1" x14ac:dyDescent="0.25">
      <c r="B273" s="3"/>
      <c r="C273" s="3"/>
      <c r="D273" s="3"/>
      <c r="E273" s="3"/>
      <c r="F273" s="3"/>
      <c r="G273" s="3"/>
      <c r="H273" s="3"/>
      <c r="I273" s="3"/>
      <c r="J273" s="3"/>
      <c r="K273" s="3"/>
      <c r="L273" s="3"/>
      <c r="M273" s="3"/>
      <c r="N273" s="3"/>
      <c r="O273" s="3"/>
      <c r="P273" s="3"/>
      <c r="Q273" s="3"/>
      <c r="R273" s="3"/>
      <c r="S273" s="3"/>
      <c r="T273" s="3"/>
      <c r="U273" s="3"/>
      <c r="V273" s="3"/>
      <c r="W273" s="3"/>
      <c r="X273" s="3"/>
      <c r="Y273" s="3"/>
    </row>
    <row r="274" spans="2:25" ht="11.25" customHeight="1" x14ac:dyDescent="0.25">
      <c r="B274" s="86"/>
      <c r="C274" s="86"/>
      <c r="D274" s="86"/>
      <c r="E274" s="86"/>
      <c r="F274" s="86"/>
      <c r="G274" s="86"/>
      <c r="H274" s="86"/>
      <c r="I274" s="86"/>
      <c r="J274" s="86"/>
      <c r="K274" s="86"/>
      <c r="L274" s="86"/>
      <c r="M274" s="86"/>
      <c r="N274" s="86"/>
      <c r="O274" s="86"/>
      <c r="P274" s="86"/>
      <c r="Q274" s="86"/>
      <c r="R274" s="86"/>
      <c r="S274" s="3"/>
      <c r="T274" s="3"/>
      <c r="U274" s="3"/>
      <c r="V274" s="3"/>
      <c r="W274" s="3"/>
      <c r="X274" s="3"/>
      <c r="Y274" s="3"/>
    </row>
    <row r="275" spans="2:25" ht="11.25" customHeight="1" x14ac:dyDescent="0.25">
      <c r="B275" s="3"/>
      <c r="C275" s="3"/>
      <c r="D275" s="3"/>
      <c r="E275" s="3"/>
      <c r="F275" s="3"/>
      <c r="G275" s="3"/>
      <c r="H275" s="3"/>
      <c r="I275" s="3"/>
      <c r="J275" s="3"/>
      <c r="K275" s="3"/>
      <c r="L275" s="3"/>
      <c r="M275" s="3"/>
      <c r="N275" s="3"/>
      <c r="O275" s="3"/>
      <c r="P275" s="3"/>
      <c r="Q275" s="3"/>
      <c r="R275" s="3"/>
      <c r="S275" s="3"/>
      <c r="T275" s="3"/>
      <c r="U275" s="3"/>
      <c r="V275" s="3"/>
      <c r="W275" s="3"/>
      <c r="X275" s="3"/>
      <c r="Y275" s="3"/>
    </row>
    <row r="276" spans="2:25" ht="11.25" customHeight="1" x14ac:dyDescent="0.25">
      <c r="B276" s="3"/>
      <c r="C276" s="86"/>
      <c r="D276" s="86"/>
      <c r="E276" s="86"/>
      <c r="F276" s="86"/>
      <c r="G276" s="86"/>
      <c r="H276" s="86"/>
      <c r="I276" s="3"/>
      <c r="J276" s="3"/>
      <c r="K276" s="3"/>
      <c r="L276" s="3"/>
      <c r="M276" s="3"/>
      <c r="N276" s="3"/>
      <c r="O276" s="3"/>
      <c r="P276" s="3"/>
      <c r="Q276" s="3"/>
      <c r="R276" s="3"/>
      <c r="S276" s="3"/>
      <c r="T276" s="3"/>
      <c r="U276" s="3"/>
      <c r="V276" s="3"/>
      <c r="W276" s="3"/>
      <c r="X276" s="3"/>
      <c r="Y276" s="3"/>
    </row>
    <row r="277" spans="2:25" ht="11.25" customHeight="1" x14ac:dyDescent="0.25">
      <c r="B277" s="3"/>
      <c r="C277" s="3"/>
      <c r="D277" s="3"/>
      <c r="E277" s="3"/>
      <c r="F277" s="3"/>
      <c r="G277" s="3"/>
      <c r="H277" s="3"/>
      <c r="I277" s="3"/>
      <c r="J277" s="3"/>
      <c r="K277" s="3"/>
      <c r="L277" s="3"/>
      <c r="M277" s="3"/>
      <c r="N277" s="3"/>
      <c r="O277" s="3"/>
      <c r="P277" s="3"/>
      <c r="Q277" s="3"/>
      <c r="R277" s="3"/>
      <c r="S277" s="3"/>
      <c r="T277" s="3"/>
      <c r="U277" s="3"/>
      <c r="V277" s="3"/>
      <c r="W277" s="3"/>
      <c r="X277" s="3"/>
      <c r="Y277" s="3"/>
    </row>
    <row r="278" spans="2:25" ht="11.25" customHeight="1" x14ac:dyDescent="0.25">
      <c r="B278" s="3"/>
      <c r="C278" s="3"/>
      <c r="D278" s="3"/>
      <c r="E278" s="3"/>
      <c r="F278" s="3"/>
      <c r="G278" s="3"/>
      <c r="H278" s="3"/>
      <c r="I278" s="3"/>
      <c r="J278" s="3"/>
      <c r="K278" s="3"/>
      <c r="L278" s="3"/>
      <c r="M278" s="3"/>
      <c r="N278" s="3"/>
      <c r="O278" s="3"/>
      <c r="P278" s="3"/>
      <c r="Q278" s="3"/>
      <c r="R278" s="3"/>
      <c r="S278" s="3"/>
      <c r="T278" s="3"/>
      <c r="U278" s="3"/>
      <c r="V278" s="3"/>
      <c r="W278" s="3"/>
      <c r="X278" s="3"/>
      <c r="Y278" s="3"/>
    </row>
    <row r="279" spans="2:25" ht="11.25" customHeight="1" x14ac:dyDescent="0.25">
      <c r="B279" s="3"/>
      <c r="C279" s="3"/>
      <c r="D279" s="3"/>
      <c r="E279" s="3"/>
      <c r="F279" s="3"/>
      <c r="G279" s="3"/>
      <c r="H279" s="3"/>
      <c r="I279" s="3"/>
      <c r="J279" s="3"/>
      <c r="K279" s="3"/>
      <c r="L279" s="3"/>
      <c r="M279" s="3"/>
      <c r="N279" s="3"/>
      <c r="O279" s="3"/>
      <c r="P279" s="3"/>
      <c r="Q279" s="3"/>
      <c r="R279" s="3"/>
      <c r="S279" s="3"/>
      <c r="T279" s="3"/>
      <c r="U279" s="3"/>
      <c r="V279" s="3"/>
      <c r="W279" s="3"/>
      <c r="X279" s="3"/>
      <c r="Y279" s="3"/>
    </row>
    <row r="280" spans="2:25" ht="11.25" customHeight="1" x14ac:dyDescent="0.25">
      <c r="B280" s="3"/>
      <c r="C280" s="3"/>
      <c r="D280" s="3"/>
      <c r="E280" s="3"/>
      <c r="F280" s="3"/>
      <c r="G280" s="3"/>
      <c r="H280" s="3"/>
      <c r="I280" s="3"/>
      <c r="J280" s="3"/>
      <c r="K280" s="3"/>
      <c r="L280" s="3"/>
      <c r="M280" s="3"/>
      <c r="N280" s="3"/>
      <c r="O280" s="3"/>
      <c r="P280" s="3"/>
      <c r="Q280" s="3"/>
      <c r="R280" s="3"/>
      <c r="S280" s="3"/>
      <c r="T280" s="3"/>
      <c r="U280" s="3"/>
      <c r="V280" s="3"/>
      <c r="W280" s="3"/>
      <c r="X280" s="3"/>
      <c r="Y280" s="3"/>
    </row>
    <row r="281" spans="2:25" ht="11.25" customHeight="1" x14ac:dyDescent="0.25">
      <c r="B281" s="3"/>
      <c r="C281" s="3"/>
      <c r="D281" s="3"/>
      <c r="E281" s="3"/>
      <c r="F281" s="3"/>
      <c r="G281" s="3"/>
      <c r="H281" s="3"/>
      <c r="I281" s="3"/>
      <c r="J281" s="3"/>
      <c r="K281" s="3"/>
      <c r="L281" s="3"/>
      <c r="M281" s="3"/>
      <c r="N281" s="3"/>
      <c r="O281" s="3"/>
      <c r="P281" s="3"/>
      <c r="Q281" s="3"/>
      <c r="R281" s="3"/>
      <c r="S281" s="3"/>
      <c r="T281" s="3"/>
      <c r="U281" s="3"/>
      <c r="V281" s="3"/>
      <c r="W281" s="3"/>
      <c r="X281" s="3"/>
      <c r="Y281" s="3"/>
    </row>
    <row r="282" spans="2:25" ht="11.25" customHeight="1" x14ac:dyDescent="0.25">
      <c r="B282" s="3"/>
      <c r="C282" s="3"/>
      <c r="D282" s="3"/>
      <c r="E282" s="3"/>
      <c r="F282" s="3"/>
      <c r="G282" s="3"/>
      <c r="H282" s="3"/>
      <c r="I282" s="3"/>
      <c r="J282" s="3"/>
      <c r="K282" s="3"/>
      <c r="L282" s="3"/>
      <c r="M282" s="3"/>
      <c r="N282" s="3"/>
      <c r="O282" s="3"/>
      <c r="P282" s="3"/>
      <c r="Q282" s="3"/>
      <c r="R282" s="3"/>
      <c r="S282" s="3"/>
      <c r="T282" s="3"/>
      <c r="U282" s="3"/>
      <c r="V282" s="3"/>
      <c r="W282" s="3"/>
      <c r="X282" s="3"/>
      <c r="Y282" s="3"/>
    </row>
    <row r="283" spans="2:25" ht="11.25" customHeight="1" x14ac:dyDescent="0.25">
      <c r="B283" s="3"/>
      <c r="C283" s="3"/>
      <c r="D283" s="3"/>
      <c r="E283" s="3"/>
      <c r="F283" s="3"/>
      <c r="G283" s="47"/>
      <c r="H283" s="3"/>
      <c r="I283" s="3"/>
      <c r="J283" s="3"/>
      <c r="K283" s="3"/>
      <c r="L283" s="3"/>
      <c r="M283" s="3"/>
      <c r="N283" s="3"/>
      <c r="O283" s="3"/>
      <c r="P283" s="3"/>
      <c r="Q283" s="3"/>
      <c r="R283" s="3"/>
      <c r="S283" s="3"/>
      <c r="T283" s="3"/>
      <c r="U283" s="3"/>
      <c r="V283" s="3"/>
      <c r="W283" s="3"/>
      <c r="X283" s="3"/>
      <c r="Y283" s="3"/>
    </row>
    <row r="284" spans="2:25" ht="11.25" customHeight="1" x14ac:dyDescent="0.25">
      <c r="B284" s="3"/>
      <c r="C284" s="3"/>
      <c r="D284" s="3"/>
      <c r="E284" s="3"/>
      <c r="F284" s="3"/>
      <c r="G284" s="3"/>
      <c r="H284" s="3"/>
      <c r="I284" s="3"/>
      <c r="J284" s="3"/>
      <c r="K284" s="3"/>
      <c r="L284" s="3"/>
      <c r="M284" s="3"/>
      <c r="N284" s="3"/>
      <c r="O284" s="3"/>
      <c r="P284" s="3"/>
      <c r="Q284" s="3"/>
      <c r="R284" s="3"/>
      <c r="S284" s="3"/>
      <c r="T284" s="3"/>
      <c r="U284" s="3"/>
      <c r="V284" s="3"/>
      <c r="W284" s="3"/>
      <c r="X284" s="3"/>
      <c r="Y284" s="3"/>
    </row>
    <row r="285" spans="2:25" ht="11.25" customHeight="1" x14ac:dyDescent="0.25">
      <c r="B285" s="3"/>
      <c r="C285" s="3"/>
      <c r="D285" s="3"/>
      <c r="E285" s="3"/>
      <c r="F285" s="3"/>
      <c r="G285" s="3"/>
      <c r="H285" s="3"/>
      <c r="I285" s="3"/>
      <c r="J285" s="3"/>
      <c r="K285" s="3"/>
      <c r="L285" s="3"/>
      <c r="M285" s="3"/>
      <c r="N285" s="3"/>
      <c r="O285" s="3"/>
      <c r="P285" s="3"/>
      <c r="Q285" s="3"/>
      <c r="R285" s="3"/>
      <c r="S285" s="3"/>
      <c r="T285" s="3"/>
      <c r="U285" s="3"/>
      <c r="V285" s="3"/>
      <c r="W285" s="3"/>
      <c r="X285" s="3"/>
      <c r="Y285" s="3"/>
    </row>
    <row r="286" spans="2:25" ht="11.25" customHeight="1" x14ac:dyDescent="0.25">
      <c r="B286" s="3"/>
      <c r="C286" s="3"/>
      <c r="D286" s="3"/>
      <c r="E286" s="3"/>
      <c r="F286" s="3"/>
      <c r="G286" s="3"/>
      <c r="H286" s="3"/>
      <c r="I286" s="3"/>
      <c r="J286" s="3"/>
      <c r="K286" s="3"/>
      <c r="L286" s="3"/>
      <c r="M286" s="3"/>
      <c r="N286" s="3"/>
      <c r="O286" s="3"/>
      <c r="P286" s="3"/>
      <c r="Q286" s="3"/>
      <c r="R286" s="3"/>
      <c r="S286" s="3"/>
      <c r="T286" s="3"/>
      <c r="U286" s="3"/>
      <c r="V286" s="3"/>
      <c r="W286" s="3"/>
      <c r="X286" s="3"/>
      <c r="Y286" s="3"/>
    </row>
    <row r="287" spans="2:25" ht="11.25" customHeight="1" x14ac:dyDescent="0.25">
      <c r="B287" s="3"/>
      <c r="C287" s="3"/>
      <c r="D287" s="3"/>
      <c r="E287" s="3"/>
      <c r="F287" s="3"/>
      <c r="G287" s="47"/>
      <c r="H287" s="3"/>
      <c r="I287" s="3"/>
      <c r="J287" s="3"/>
      <c r="K287" s="3"/>
      <c r="L287" s="3"/>
      <c r="M287" s="3"/>
      <c r="N287" s="3"/>
      <c r="O287" s="3"/>
      <c r="P287" s="3"/>
      <c r="Q287" s="3"/>
      <c r="R287" s="3"/>
      <c r="S287" s="3"/>
      <c r="T287" s="3"/>
      <c r="U287" s="3"/>
      <c r="V287" s="3"/>
      <c r="W287" s="3"/>
      <c r="X287" s="3"/>
      <c r="Y287" s="3"/>
    </row>
    <row r="288" spans="2:25" ht="11.25" customHeight="1" x14ac:dyDescent="0.25">
      <c r="B288" s="3"/>
      <c r="C288" s="3"/>
      <c r="D288" s="3"/>
      <c r="E288" s="3"/>
      <c r="F288" s="3"/>
      <c r="G288" s="3"/>
      <c r="H288" s="3"/>
      <c r="I288" s="3"/>
      <c r="J288" s="3"/>
      <c r="K288" s="3"/>
      <c r="L288" s="3"/>
      <c r="M288" s="3"/>
      <c r="N288" s="3"/>
      <c r="O288" s="3"/>
      <c r="P288" s="3"/>
      <c r="Q288" s="3"/>
      <c r="R288" s="3"/>
      <c r="S288" s="3"/>
      <c r="T288" s="3"/>
      <c r="U288" s="3"/>
      <c r="V288" s="3"/>
      <c r="W288" s="3"/>
      <c r="X288" s="3"/>
      <c r="Y288" s="3"/>
    </row>
    <row r="289" spans="2:25" ht="11.25" customHeight="1" x14ac:dyDescent="0.25">
      <c r="B289" s="3"/>
      <c r="C289" s="3"/>
      <c r="D289" s="3"/>
      <c r="E289" s="3"/>
      <c r="F289" s="3"/>
      <c r="G289" s="3"/>
      <c r="H289" s="3"/>
      <c r="I289" s="3"/>
      <c r="J289" s="3"/>
      <c r="K289" s="3"/>
      <c r="L289" s="3"/>
      <c r="M289" s="3"/>
      <c r="N289" s="3"/>
      <c r="O289" s="3"/>
      <c r="P289" s="3"/>
      <c r="Q289" s="3"/>
      <c r="R289" s="3"/>
      <c r="S289" s="3"/>
      <c r="T289" s="3"/>
      <c r="U289" s="3"/>
      <c r="V289" s="3"/>
      <c r="W289" s="3"/>
      <c r="X289" s="3"/>
      <c r="Y289" s="3"/>
    </row>
    <row r="290" spans="2:25" ht="11.25" customHeight="1" x14ac:dyDescent="0.25">
      <c r="B290" s="3"/>
      <c r="C290" s="3"/>
      <c r="D290" s="3"/>
      <c r="E290" s="3"/>
      <c r="F290" s="3"/>
      <c r="G290" s="3"/>
      <c r="H290" s="3"/>
      <c r="I290" s="3"/>
      <c r="J290" s="3"/>
      <c r="K290" s="3"/>
      <c r="L290" s="3"/>
      <c r="M290" s="3"/>
      <c r="N290" s="3"/>
      <c r="O290" s="3"/>
      <c r="P290" s="3"/>
      <c r="Q290" s="3"/>
      <c r="R290" s="3"/>
      <c r="S290" s="3"/>
      <c r="T290" s="3"/>
      <c r="U290" s="3"/>
      <c r="V290" s="3"/>
      <c r="W290" s="3"/>
      <c r="X290" s="3"/>
      <c r="Y290" s="3"/>
    </row>
    <row r="291" spans="2:25" ht="11.25" customHeight="1" x14ac:dyDescent="0.25">
      <c r="B291" s="3"/>
      <c r="C291" s="3"/>
      <c r="D291" s="3"/>
      <c r="E291" s="3"/>
      <c r="F291" s="3"/>
      <c r="G291" s="3"/>
      <c r="H291" s="3"/>
      <c r="I291" s="3"/>
      <c r="J291" s="3"/>
      <c r="K291" s="3"/>
      <c r="L291" s="3"/>
      <c r="M291" s="3"/>
      <c r="N291" s="3"/>
      <c r="O291" s="3"/>
      <c r="P291" s="3"/>
      <c r="Q291" s="3"/>
      <c r="R291" s="3"/>
      <c r="S291" s="3"/>
      <c r="T291" s="3"/>
      <c r="U291" s="3"/>
      <c r="V291" s="3"/>
      <c r="W291" s="3"/>
      <c r="X291" s="3"/>
      <c r="Y291" s="3"/>
    </row>
    <row r="292" spans="2:25" ht="11.25" customHeight="1" x14ac:dyDescent="0.25">
      <c r="B292" s="3"/>
      <c r="C292" s="3"/>
      <c r="D292" s="3"/>
      <c r="E292" s="3"/>
      <c r="F292" s="3"/>
      <c r="G292" s="3"/>
      <c r="H292" s="3"/>
      <c r="I292" s="3"/>
      <c r="J292" s="3"/>
      <c r="K292" s="3"/>
      <c r="L292" s="3"/>
      <c r="M292" s="3"/>
      <c r="N292" s="3"/>
      <c r="O292" s="3"/>
      <c r="P292" s="3"/>
      <c r="Q292" s="3"/>
      <c r="R292" s="3"/>
      <c r="S292" s="3"/>
      <c r="T292" s="3"/>
      <c r="U292" s="3"/>
      <c r="V292" s="3"/>
      <c r="W292" s="3"/>
      <c r="X292" s="3"/>
      <c r="Y292" s="3"/>
    </row>
    <row r="293" spans="2:25" ht="11.25" customHeight="1" x14ac:dyDescent="0.25">
      <c r="B293" s="3"/>
      <c r="C293" s="3"/>
      <c r="D293" s="3"/>
      <c r="E293" s="3"/>
      <c r="F293" s="3"/>
      <c r="G293" s="3"/>
      <c r="H293" s="3"/>
      <c r="I293" s="3"/>
      <c r="J293" s="3"/>
      <c r="K293" s="3"/>
      <c r="L293" s="3"/>
      <c r="M293" s="3"/>
      <c r="N293" s="3"/>
      <c r="O293" s="3"/>
      <c r="P293" s="3"/>
      <c r="Q293" s="3"/>
      <c r="R293" s="3"/>
      <c r="S293" s="3"/>
      <c r="T293" s="3"/>
      <c r="U293" s="3"/>
      <c r="V293" s="3"/>
      <c r="W293" s="3"/>
      <c r="X293" s="3"/>
      <c r="Y293" s="3"/>
    </row>
    <row r="294" spans="2:25" ht="11.25" customHeight="1" x14ac:dyDescent="0.25">
      <c r="B294" s="3"/>
      <c r="C294" s="3"/>
      <c r="D294" s="3"/>
      <c r="E294" s="3"/>
      <c r="F294" s="3"/>
      <c r="G294" s="3"/>
      <c r="H294" s="3"/>
      <c r="I294" s="3"/>
      <c r="J294" s="3"/>
      <c r="K294" s="3"/>
      <c r="L294" s="3"/>
      <c r="M294" s="3"/>
      <c r="N294" s="3"/>
      <c r="O294" s="3"/>
      <c r="P294" s="3"/>
      <c r="Q294" s="3"/>
      <c r="R294" s="3"/>
      <c r="S294" s="3"/>
      <c r="T294" s="3"/>
      <c r="U294" s="3"/>
      <c r="V294" s="3"/>
      <c r="W294" s="3"/>
      <c r="X294" s="3"/>
      <c r="Y294" s="3"/>
    </row>
    <row r="295" spans="2:25" ht="11.25" customHeight="1" x14ac:dyDescent="0.25">
      <c r="B295" s="3"/>
      <c r="C295" s="3"/>
      <c r="D295" s="3"/>
      <c r="E295" s="3"/>
      <c r="F295" s="3"/>
      <c r="G295" s="3"/>
      <c r="H295" s="3"/>
      <c r="I295" s="3"/>
      <c r="J295" s="3"/>
      <c r="K295" s="3"/>
      <c r="L295" s="3"/>
      <c r="M295" s="3"/>
      <c r="N295" s="3"/>
      <c r="O295" s="3"/>
      <c r="P295" s="3"/>
      <c r="Q295" s="3"/>
      <c r="R295" s="3"/>
      <c r="S295" s="3"/>
      <c r="T295" s="3"/>
      <c r="U295" s="3"/>
      <c r="V295" s="3"/>
      <c r="W295" s="3"/>
      <c r="X295" s="3"/>
      <c r="Y295" s="3"/>
    </row>
    <row r="296" spans="2:25" ht="11.25" customHeight="1" x14ac:dyDescent="0.25">
      <c r="B296" s="3"/>
      <c r="C296" s="3"/>
      <c r="D296" s="3"/>
      <c r="E296" s="3"/>
      <c r="F296" s="3"/>
      <c r="G296" s="3"/>
      <c r="H296" s="3"/>
      <c r="I296" s="3"/>
      <c r="J296" s="3"/>
      <c r="K296" s="3"/>
      <c r="L296" s="3"/>
      <c r="M296" s="3"/>
      <c r="N296" s="3"/>
      <c r="O296" s="3"/>
      <c r="P296" s="3"/>
      <c r="Q296" s="3"/>
      <c r="R296" s="3"/>
      <c r="S296" s="3"/>
      <c r="T296" s="3"/>
      <c r="U296" s="3"/>
      <c r="V296" s="3"/>
      <c r="W296" s="3"/>
      <c r="X296" s="3"/>
      <c r="Y296" s="3"/>
    </row>
    <row r="297" spans="2:25" ht="11.25" customHeight="1" x14ac:dyDescent="0.25">
      <c r="B297" s="3"/>
      <c r="C297" s="3"/>
      <c r="D297" s="3"/>
      <c r="E297" s="3"/>
      <c r="F297" s="3"/>
      <c r="G297" s="3"/>
      <c r="H297" s="3"/>
      <c r="I297" s="3"/>
      <c r="J297" s="3"/>
      <c r="K297" s="3"/>
      <c r="L297" s="3"/>
      <c r="M297" s="3"/>
      <c r="N297" s="3"/>
      <c r="O297" s="3"/>
      <c r="P297" s="3"/>
      <c r="Q297" s="3"/>
      <c r="R297" s="3"/>
      <c r="S297" s="3"/>
      <c r="T297" s="3"/>
      <c r="U297" s="3"/>
      <c r="V297" s="3"/>
      <c r="W297" s="3"/>
      <c r="X297" s="3"/>
      <c r="Y297" s="3"/>
    </row>
    <row r="298" spans="2:25" ht="11.25" customHeight="1" x14ac:dyDescent="0.25">
      <c r="B298" s="3"/>
      <c r="C298" s="3"/>
      <c r="D298" s="3"/>
      <c r="E298" s="3"/>
      <c r="F298" s="3"/>
      <c r="G298" s="3"/>
      <c r="H298" s="3"/>
      <c r="I298" s="3"/>
      <c r="J298" s="3"/>
      <c r="K298" s="3"/>
      <c r="L298" s="3"/>
      <c r="M298" s="3"/>
      <c r="N298" s="3"/>
      <c r="O298" s="3"/>
      <c r="P298" s="3"/>
      <c r="Q298" s="3"/>
      <c r="R298" s="3"/>
      <c r="S298" s="3"/>
      <c r="T298" s="3"/>
      <c r="U298" s="3"/>
      <c r="V298" s="3"/>
      <c r="W298" s="3"/>
      <c r="X298" s="3"/>
      <c r="Y298" s="3"/>
    </row>
    <row r="299" spans="2:25" ht="11.25" customHeight="1" x14ac:dyDescent="0.25">
      <c r="B299" s="3"/>
      <c r="C299" s="3"/>
      <c r="D299" s="3"/>
      <c r="E299" s="3"/>
      <c r="F299" s="3"/>
      <c r="G299" s="3"/>
      <c r="H299" s="3"/>
      <c r="I299" s="3"/>
      <c r="J299" s="3"/>
      <c r="K299" s="3"/>
      <c r="L299" s="3"/>
      <c r="M299" s="3"/>
      <c r="N299" s="3"/>
      <c r="O299" s="3"/>
      <c r="P299" s="3"/>
      <c r="Q299" s="3"/>
      <c r="R299" s="3"/>
      <c r="S299" s="3"/>
      <c r="T299" s="3"/>
      <c r="U299" s="3"/>
      <c r="V299" s="3"/>
      <c r="W299" s="3"/>
      <c r="X299" s="3"/>
      <c r="Y299" s="3"/>
    </row>
    <row r="300" spans="2:25" ht="11.25" customHeight="1" x14ac:dyDescent="0.25">
      <c r="B300" s="3"/>
      <c r="C300" s="3"/>
      <c r="D300" s="3"/>
      <c r="E300" s="3"/>
      <c r="F300" s="3"/>
      <c r="G300" s="3"/>
      <c r="H300" s="3"/>
      <c r="I300" s="3"/>
      <c r="J300" s="3"/>
      <c r="K300" s="3"/>
      <c r="L300" s="3"/>
      <c r="M300" s="3"/>
      <c r="N300" s="3"/>
      <c r="O300" s="3"/>
      <c r="P300" s="3"/>
      <c r="Q300" s="3"/>
      <c r="R300" s="3"/>
      <c r="S300" s="3"/>
      <c r="T300" s="3"/>
      <c r="U300" s="3"/>
      <c r="V300" s="3"/>
      <c r="W300" s="3"/>
      <c r="X300" s="3"/>
      <c r="Y300" s="3"/>
    </row>
    <row r="301" spans="2:25" ht="11.25" customHeight="1" x14ac:dyDescent="0.25">
      <c r="B301" s="3"/>
      <c r="C301" s="3"/>
      <c r="D301" s="3"/>
      <c r="E301" s="3"/>
      <c r="F301" s="3"/>
      <c r="G301" s="3"/>
      <c r="H301" s="3"/>
      <c r="I301" s="3"/>
      <c r="J301" s="3"/>
      <c r="K301" s="3"/>
      <c r="L301" s="3"/>
      <c r="M301" s="3"/>
      <c r="N301" s="3"/>
      <c r="O301" s="3"/>
      <c r="P301" s="3"/>
      <c r="Q301" s="3"/>
      <c r="R301" s="3"/>
      <c r="S301" s="3"/>
      <c r="T301" s="3"/>
      <c r="U301" s="3"/>
      <c r="V301" s="3"/>
      <c r="W301" s="3"/>
      <c r="X301" s="3"/>
      <c r="Y301" s="3"/>
    </row>
    <row r="302" spans="2:25" ht="11.25" customHeight="1" x14ac:dyDescent="0.25"/>
    <row r="303" spans="2:25" ht="11.25" customHeight="1" x14ac:dyDescent="0.25"/>
    <row r="304" spans="2:25" ht="11.25" customHeight="1" x14ac:dyDescent="0.25"/>
    <row r="305" ht="11.25" customHeight="1" x14ac:dyDescent="0.25"/>
    <row r="306" ht="11.25" customHeight="1" x14ac:dyDescent="0.25"/>
    <row r="307" ht="11.25" customHeight="1" x14ac:dyDescent="0.25"/>
    <row r="308" ht="11.25" customHeight="1" x14ac:dyDescent="0.25"/>
    <row r="309" ht="11.25" customHeight="1" x14ac:dyDescent="0.25"/>
    <row r="310" ht="11.25" customHeight="1" x14ac:dyDescent="0.25"/>
    <row r="311" ht="11.25" customHeight="1" x14ac:dyDescent="0.25"/>
    <row r="312" ht="11.25" customHeight="1" x14ac:dyDescent="0.25"/>
    <row r="313" ht="11.25" customHeight="1" x14ac:dyDescent="0.25"/>
    <row r="314" ht="11.25" customHeight="1" x14ac:dyDescent="0.25"/>
    <row r="315" ht="11.25" customHeight="1" x14ac:dyDescent="0.25"/>
    <row r="316" ht="11.25" customHeight="1" x14ac:dyDescent="0.25"/>
    <row r="317" ht="11.25" customHeight="1" x14ac:dyDescent="0.25"/>
    <row r="318" ht="11.25" customHeight="1" x14ac:dyDescent="0.25"/>
    <row r="319" ht="11.25" customHeight="1" x14ac:dyDescent="0.25"/>
    <row r="320" ht="11.25" customHeight="1" x14ac:dyDescent="0.25"/>
    <row r="321" ht="11.25" customHeight="1" x14ac:dyDescent="0.25"/>
    <row r="322" ht="11.25" customHeight="1" x14ac:dyDescent="0.25"/>
    <row r="323" ht="11.25" customHeight="1" x14ac:dyDescent="0.25"/>
    <row r="324" ht="11.25" customHeight="1" x14ac:dyDescent="0.25"/>
    <row r="325" ht="11.25" customHeight="1" x14ac:dyDescent="0.25"/>
    <row r="326" ht="11.25" customHeight="1" x14ac:dyDescent="0.25"/>
    <row r="327" ht="11.25" customHeight="1" x14ac:dyDescent="0.25"/>
    <row r="328" ht="11.25" customHeight="1" x14ac:dyDescent="0.25"/>
    <row r="329" ht="11.25" customHeight="1" x14ac:dyDescent="0.25"/>
    <row r="330" ht="11.25" customHeight="1" x14ac:dyDescent="0.25"/>
    <row r="331" ht="11.25" customHeight="1" x14ac:dyDescent="0.25"/>
    <row r="332" ht="11.25" customHeight="1" x14ac:dyDescent="0.25"/>
    <row r="333" ht="11.25" customHeight="1" x14ac:dyDescent="0.25"/>
    <row r="334" ht="11.25" customHeight="1" x14ac:dyDescent="0.25"/>
    <row r="335" ht="11.25" customHeight="1" x14ac:dyDescent="0.25"/>
    <row r="336" ht="11.25" customHeight="1" x14ac:dyDescent="0.25"/>
    <row r="337" ht="11.25" customHeight="1" x14ac:dyDescent="0.25"/>
    <row r="338" ht="11.25" customHeight="1" x14ac:dyDescent="0.25"/>
    <row r="339" ht="11.25" customHeight="1" x14ac:dyDescent="0.25"/>
    <row r="340" ht="11.25" customHeight="1" x14ac:dyDescent="0.25"/>
    <row r="341" ht="11.25" customHeight="1" x14ac:dyDescent="0.25"/>
    <row r="342" ht="11.25" customHeight="1" x14ac:dyDescent="0.25"/>
    <row r="343" ht="11.25" customHeight="1" x14ac:dyDescent="0.25"/>
    <row r="344" ht="11.25" customHeight="1" x14ac:dyDescent="0.25"/>
    <row r="345" ht="11.25" customHeight="1" x14ac:dyDescent="0.25"/>
    <row r="346" ht="11.25" customHeight="1" x14ac:dyDescent="0.25"/>
    <row r="347" ht="11.25" customHeight="1" x14ac:dyDescent="0.25"/>
    <row r="348" ht="11.25" customHeight="1" x14ac:dyDescent="0.25"/>
    <row r="349" ht="11.25" customHeight="1" x14ac:dyDescent="0.25"/>
    <row r="350" ht="11.25" customHeight="1" x14ac:dyDescent="0.25"/>
    <row r="351" ht="11.25" customHeight="1" x14ac:dyDescent="0.25"/>
    <row r="352" ht="11.25" customHeight="1" x14ac:dyDescent="0.25"/>
    <row r="353" ht="11.25" customHeight="1" x14ac:dyDescent="0.25"/>
    <row r="354" ht="11.25" customHeight="1" x14ac:dyDescent="0.25"/>
    <row r="355" ht="11.25" customHeight="1" x14ac:dyDescent="0.25"/>
    <row r="356" ht="11.25" customHeight="1" x14ac:dyDescent="0.25"/>
    <row r="357" ht="11.25" customHeight="1" x14ac:dyDescent="0.25"/>
    <row r="358" ht="11.25" customHeight="1" x14ac:dyDescent="0.25"/>
    <row r="359" ht="11.25" customHeight="1" x14ac:dyDescent="0.25"/>
    <row r="360" ht="11.25" customHeight="1" x14ac:dyDescent="0.25"/>
    <row r="361" ht="11.25" customHeight="1" x14ac:dyDescent="0.25"/>
    <row r="362" ht="11.25" customHeight="1" x14ac:dyDescent="0.25"/>
    <row r="363" ht="11.25" customHeight="1" x14ac:dyDescent="0.25"/>
    <row r="364" ht="11.25" customHeight="1" x14ac:dyDescent="0.25"/>
    <row r="365" ht="11.25" customHeight="1" x14ac:dyDescent="0.25"/>
    <row r="366" ht="11.25" customHeight="1" x14ac:dyDescent="0.25"/>
    <row r="367" ht="11.25" customHeight="1" x14ac:dyDescent="0.25"/>
    <row r="368" ht="11.25" customHeight="1" x14ac:dyDescent="0.25"/>
    <row r="369" ht="11.25" customHeight="1" x14ac:dyDescent="0.25"/>
    <row r="370" ht="11.25" customHeight="1" x14ac:dyDescent="0.25"/>
    <row r="371" ht="11.25" customHeight="1" x14ac:dyDescent="0.25"/>
    <row r="372" ht="11.25" customHeight="1" x14ac:dyDescent="0.25"/>
    <row r="373" ht="11.25" customHeight="1" x14ac:dyDescent="0.25"/>
    <row r="374" ht="11.25" customHeight="1" x14ac:dyDescent="0.25"/>
    <row r="375" ht="11.25" customHeight="1" x14ac:dyDescent="0.25"/>
    <row r="376" ht="11.25" customHeight="1" x14ac:dyDescent="0.25"/>
    <row r="377" ht="11.25" customHeight="1" x14ac:dyDescent="0.25"/>
    <row r="378" ht="11.25" customHeight="1" x14ac:dyDescent="0.25"/>
    <row r="379" ht="11.25" customHeight="1" x14ac:dyDescent="0.25"/>
    <row r="380" ht="11.25" customHeight="1" x14ac:dyDescent="0.25"/>
    <row r="381" ht="11.25" customHeight="1" x14ac:dyDescent="0.25"/>
    <row r="382" ht="11.25" customHeight="1" x14ac:dyDescent="0.25"/>
    <row r="383" ht="11.25" customHeight="1" x14ac:dyDescent="0.25"/>
    <row r="384" ht="11.25" customHeight="1" x14ac:dyDescent="0.25"/>
    <row r="385" ht="11.25" customHeight="1" x14ac:dyDescent="0.25"/>
    <row r="386" ht="11.25" customHeight="1" x14ac:dyDescent="0.25"/>
    <row r="387" ht="11.25" customHeight="1" x14ac:dyDescent="0.25"/>
    <row r="388" ht="11.25" customHeight="1" x14ac:dyDescent="0.25"/>
    <row r="389" ht="11.25" customHeight="1" x14ac:dyDescent="0.25"/>
    <row r="390" ht="11.25" customHeight="1" x14ac:dyDescent="0.25"/>
    <row r="391" ht="11.25" customHeight="1" x14ac:dyDescent="0.25"/>
    <row r="392" ht="11.25" customHeight="1" x14ac:dyDescent="0.25"/>
    <row r="393" ht="11.25" customHeight="1" x14ac:dyDescent="0.25"/>
    <row r="394" ht="11.25" customHeight="1" x14ac:dyDescent="0.25"/>
    <row r="395" ht="11.25" customHeight="1" x14ac:dyDescent="0.25"/>
    <row r="396" ht="11.25" customHeight="1" x14ac:dyDescent="0.25"/>
    <row r="397" ht="11.25" customHeight="1" x14ac:dyDescent="0.25"/>
    <row r="398" ht="11.25" customHeight="1" x14ac:dyDescent="0.25"/>
    <row r="399" ht="11.25" customHeight="1" x14ac:dyDescent="0.25"/>
    <row r="400" ht="11.25" customHeight="1" x14ac:dyDescent="0.25"/>
    <row r="401" ht="11.25" customHeight="1" x14ac:dyDescent="0.25"/>
    <row r="402" ht="11.25" customHeight="1" x14ac:dyDescent="0.25"/>
    <row r="403" ht="11.25" customHeight="1" x14ac:dyDescent="0.25"/>
    <row r="404" ht="11.25" customHeight="1" x14ac:dyDescent="0.25"/>
    <row r="405" ht="11.25" customHeight="1" x14ac:dyDescent="0.25"/>
    <row r="406" ht="11.25" customHeight="1" x14ac:dyDescent="0.25"/>
    <row r="407" ht="11.25" customHeight="1" x14ac:dyDescent="0.25"/>
    <row r="408" ht="11.25" customHeight="1" x14ac:dyDescent="0.25"/>
    <row r="409" ht="11.25" customHeight="1" x14ac:dyDescent="0.25"/>
    <row r="410" ht="11.25" customHeight="1" x14ac:dyDescent="0.25"/>
    <row r="411" ht="11.25" customHeight="1" x14ac:dyDescent="0.25"/>
    <row r="412" ht="11.25" customHeight="1" x14ac:dyDescent="0.25"/>
    <row r="413" ht="11.25" customHeight="1" x14ac:dyDescent="0.25"/>
    <row r="414" ht="11.25" customHeight="1" x14ac:dyDescent="0.25"/>
    <row r="415" ht="11.25" customHeight="1" x14ac:dyDescent="0.25"/>
    <row r="416" ht="11.25" customHeight="1" x14ac:dyDescent="0.25"/>
    <row r="417" ht="11.25" customHeight="1" x14ac:dyDescent="0.25"/>
    <row r="418" ht="11.25" customHeight="1" x14ac:dyDescent="0.25"/>
    <row r="419" ht="11.25" customHeight="1" x14ac:dyDescent="0.25"/>
    <row r="420" ht="11.25" customHeight="1" x14ac:dyDescent="0.25"/>
    <row r="421" ht="11.25" customHeight="1" x14ac:dyDescent="0.25"/>
    <row r="422" ht="11.25" customHeight="1" x14ac:dyDescent="0.25"/>
    <row r="423" ht="11.25" customHeight="1" x14ac:dyDescent="0.25"/>
    <row r="424" ht="11.25" customHeight="1" x14ac:dyDescent="0.25"/>
    <row r="425" ht="11.25" customHeight="1" x14ac:dyDescent="0.25"/>
    <row r="426" ht="11.25" customHeight="1" x14ac:dyDescent="0.25"/>
    <row r="427" ht="11.25" customHeight="1" x14ac:dyDescent="0.25"/>
    <row r="428" ht="11.25" customHeight="1" x14ac:dyDescent="0.25"/>
    <row r="429" ht="11.25" customHeight="1" x14ac:dyDescent="0.25"/>
    <row r="430" ht="11.25" customHeight="1" x14ac:dyDescent="0.25"/>
    <row r="431" ht="11.25" customHeight="1" x14ac:dyDescent="0.25"/>
    <row r="432" ht="11.25" customHeight="1" x14ac:dyDescent="0.25"/>
    <row r="433" ht="11.25" customHeight="1" x14ac:dyDescent="0.25"/>
    <row r="434" ht="11.25" customHeight="1" x14ac:dyDescent="0.25"/>
    <row r="435" ht="11.25" customHeight="1" x14ac:dyDescent="0.25"/>
    <row r="436" ht="11.25" customHeight="1" x14ac:dyDescent="0.25"/>
    <row r="437" ht="11.25" customHeight="1" x14ac:dyDescent="0.25"/>
    <row r="438" ht="11.25" customHeight="1" x14ac:dyDescent="0.25"/>
    <row r="439" ht="11.25" customHeight="1" x14ac:dyDescent="0.25"/>
    <row r="440" ht="11.25" customHeight="1" x14ac:dyDescent="0.25"/>
    <row r="441" ht="11.25" customHeight="1" x14ac:dyDescent="0.25"/>
    <row r="442" ht="11.25" customHeight="1" x14ac:dyDescent="0.25"/>
    <row r="443" ht="11.25" customHeight="1" x14ac:dyDescent="0.25"/>
    <row r="444" ht="11.25" customHeight="1" x14ac:dyDescent="0.25"/>
    <row r="445" ht="11.25" customHeight="1" x14ac:dyDescent="0.25"/>
    <row r="446" ht="11.25" customHeight="1" x14ac:dyDescent="0.25"/>
    <row r="447" ht="11.25" customHeight="1" x14ac:dyDescent="0.25"/>
    <row r="448" ht="11.25" customHeight="1" x14ac:dyDescent="0.25"/>
    <row r="449" ht="11.25" customHeight="1" x14ac:dyDescent="0.25"/>
    <row r="450" ht="11.25" customHeight="1" x14ac:dyDescent="0.25"/>
    <row r="451" ht="11.25" customHeight="1" x14ac:dyDescent="0.25"/>
    <row r="452" ht="11.25" customHeight="1" x14ac:dyDescent="0.25"/>
    <row r="453" ht="11.25" customHeight="1" x14ac:dyDescent="0.25"/>
    <row r="454" ht="11.25" customHeight="1" x14ac:dyDescent="0.25"/>
    <row r="455" ht="11.25" customHeight="1" x14ac:dyDescent="0.25"/>
    <row r="456" ht="11.25" customHeight="1" x14ac:dyDescent="0.25"/>
    <row r="457" ht="11.25" customHeight="1" x14ac:dyDescent="0.25"/>
    <row r="458" ht="11.25" customHeight="1" x14ac:dyDescent="0.25"/>
    <row r="459" ht="11.25" customHeight="1" x14ac:dyDescent="0.25"/>
    <row r="460" ht="11.25" customHeight="1" x14ac:dyDescent="0.25"/>
    <row r="461" ht="11.25" customHeight="1" x14ac:dyDescent="0.25"/>
    <row r="462" ht="11.25" customHeight="1" x14ac:dyDescent="0.25"/>
    <row r="463" ht="11.25" customHeight="1" x14ac:dyDescent="0.25"/>
    <row r="464" ht="11.25" customHeight="1" x14ac:dyDescent="0.25"/>
    <row r="465" ht="11.25" customHeight="1" x14ac:dyDescent="0.25"/>
    <row r="466" ht="11.25" customHeight="1" x14ac:dyDescent="0.25"/>
    <row r="467" ht="11.25" customHeight="1" x14ac:dyDescent="0.25"/>
    <row r="468" ht="11.25" customHeight="1" x14ac:dyDescent="0.25"/>
    <row r="469" ht="11.25" customHeight="1" x14ac:dyDescent="0.25"/>
    <row r="470" ht="11.25" customHeight="1" x14ac:dyDescent="0.25"/>
    <row r="471" ht="11.25" customHeight="1" x14ac:dyDescent="0.25"/>
    <row r="472" ht="11.25" customHeight="1" x14ac:dyDescent="0.25"/>
    <row r="473" ht="11.25" customHeight="1" x14ac:dyDescent="0.25"/>
    <row r="474" ht="11.25" customHeight="1" x14ac:dyDescent="0.25"/>
    <row r="475" ht="11.25" customHeight="1" x14ac:dyDescent="0.25"/>
  </sheetData>
  <mergeCells count="55">
    <mergeCell ref="R47:R52"/>
    <mergeCell ref="B53:R53"/>
    <mergeCell ref="R54:R58"/>
    <mergeCell ref="B24:R24"/>
    <mergeCell ref="B31:R31"/>
    <mergeCell ref="B33:R33"/>
    <mergeCell ref="R34:R39"/>
    <mergeCell ref="R41:R45"/>
    <mergeCell ref="B4:R4"/>
    <mergeCell ref="B12:R12"/>
    <mergeCell ref="R7:R11"/>
    <mergeCell ref="R13:R17"/>
    <mergeCell ref="R19:R23"/>
    <mergeCell ref="B6:R6"/>
    <mergeCell ref="B18:R18"/>
    <mergeCell ref="B128:R128"/>
    <mergeCell ref="B130:R130"/>
    <mergeCell ref="C132:H132"/>
    <mergeCell ref="C96:H96"/>
    <mergeCell ref="B40:R40"/>
    <mergeCell ref="C60:H60"/>
    <mergeCell ref="B74:R74"/>
    <mergeCell ref="B76:R76"/>
    <mergeCell ref="C78:H78"/>
    <mergeCell ref="B92:R92"/>
    <mergeCell ref="B94:R94"/>
    <mergeCell ref="B46:R46"/>
    <mergeCell ref="B272:R272"/>
    <mergeCell ref="B274:R274"/>
    <mergeCell ref="C276:H276"/>
    <mergeCell ref="B218:R218"/>
    <mergeCell ref="B220:R220"/>
    <mergeCell ref="C222:H222"/>
    <mergeCell ref="B236:R236"/>
    <mergeCell ref="B238:R238"/>
    <mergeCell ref="C240:H240"/>
    <mergeCell ref="B254:R254"/>
    <mergeCell ref="B256:R256"/>
    <mergeCell ref="C258:H258"/>
    <mergeCell ref="R25:R29"/>
    <mergeCell ref="C204:H204"/>
    <mergeCell ref="B146:R146"/>
    <mergeCell ref="B148:R148"/>
    <mergeCell ref="C150:H150"/>
    <mergeCell ref="B164:R164"/>
    <mergeCell ref="B166:R166"/>
    <mergeCell ref="B182:R182"/>
    <mergeCell ref="B184:R184"/>
    <mergeCell ref="C186:H186"/>
    <mergeCell ref="B200:R200"/>
    <mergeCell ref="B202:R202"/>
    <mergeCell ref="C168:H168"/>
    <mergeCell ref="B110:R110"/>
    <mergeCell ref="B112:R112"/>
    <mergeCell ref="C114:H114"/>
  </mergeCells>
  <pageMargins left="0.7" right="0.7" top="0.75" bottom="0.75" header="0.3" footer="0.3"/>
  <pageSetup paperSize="9" orientation="portrait" r:id="rId1"/>
  <legacy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
  <sheetViews>
    <sheetView workbookViewId="0">
      <selection activeCell="O36" sqref="O36"/>
    </sheetView>
  </sheetViews>
  <sheetFormatPr defaultRowHeight="15" x14ac:dyDescent="0.25"/>
  <sheetData>
    <row r="2" spans="1:1" x14ac:dyDescent="0.25">
      <c r="A2" t="s">
        <v>21</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4"/>
  <sheetViews>
    <sheetView workbookViewId="0">
      <selection activeCell="H12" sqref="H12"/>
    </sheetView>
  </sheetViews>
  <sheetFormatPr defaultRowHeight="15" x14ac:dyDescent="0.25"/>
  <sheetData>
    <row r="2" spans="1:1" x14ac:dyDescent="0.25">
      <c r="A2" t="s">
        <v>53</v>
      </c>
    </row>
    <row r="3" spans="1:1" x14ac:dyDescent="0.25">
      <c r="A3" t="s">
        <v>19</v>
      </c>
    </row>
    <row r="4" spans="1:1" x14ac:dyDescent="0.25">
      <c r="A4" t="s">
        <v>20</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
  <sheetViews>
    <sheetView workbookViewId="0">
      <selection activeCell="A2" sqref="A2"/>
    </sheetView>
  </sheetViews>
  <sheetFormatPr defaultRowHeight="15" x14ac:dyDescent="0.25"/>
  <sheetData>
    <row r="2" spans="1:1" x14ac:dyDescent="0.25">
      <c r="A2" t="s">
        <v>54</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0"/>
  <sheetViews>
    <sheetView workbookViewId="0">
      <selection activeCell="C2" sqref="C2"/>
    </sheetView>
  </sheetViews>
  <sheetFormatPr defaultColWidth="8.85546875" defaultRowHeight="15" x14ac:dyDescent="0.25"/>
  <cols>
    <col min="2" max="2" width="9.85546875" customWidth="1"/>
    <col min="3" max="3" width="5" customWidth="1"/>
  </cols>
  <sheetData>
    <row r="2" spans="1:5" x14ac:dyDescent="0.25">
      <c r="A2" s="2" t="s">
        <v>9</v>
      </c>
      <c r="B2" s="2"/>
      <c r="C2">
        <v>2.5</v>
      </c>
      <c r="D2" t="s">
        <v>10</v>
      </c>
    </row>
    <row r="4" spans="1:5" x14ac:dyDescent="0.25">
      <c r="A4" s="106" t="s">
        <v>58</v>
      </c>
      <c r="B4" t="s">
        <v>66</v>
      </c>
    </row>
    <row r="5" spans="1:5" x14ac:dyDescent="0.25">
      <c r="B5" t="s">
        <v>67</v>
      </c>
    </row>
    <row r="8" spans="1:5" x14ac:dyDescent="0.25">
      <c r="A8" s="65"/>
      <c r="B8" s="65"/>
      <c r="C8" s="65"/>
      <c r="D8" s="65"/>
      <c r="E8" s="65"/>
    </row>
    <row r="9" spans="1:5" x14ac:dyDescent="0.25">
      <c r="A9" s="65"/>
      <c r="B9" s="65"/>
      <c r="C9" s="65"/>
      <c r="D9" s="65"/>
      <c r="E9" s="65"/>
    </row>
    <row r="10" spans="1:5" x14ac:dyDescent="0.25">
      <c r="A10" s="65"/>
      <c r="B10" s="65"/>
      <c r="C10" s="65"/>
      <c r="D10" s="65"/>
      <c r="E10" s="65"/>
    </row>
  </sheetData>
  <pageMargins left="0.7" right="0.7" top="0.75" bottom="0.75" header="0.3" footer="0.3"/>
  <pageSetup paperSize="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11</vt:i4>
      </vt:variant>
      <vt:variant>
        <vt:lpstr>Navngivne områder</vt:lpstr>
      </vt:variant>
      <vt:variant>
        <vt:i4>18</vt:i4>
      </vt:variant>
    </vt:vector>
  </HeadingPairs>
  <TitlesOfParts>
    <vt:vector size="29" baseType="lpstr">
      <vt:lpstr>Inden du går i gang</vt:lpstr>
      <vt:lpstr>1RM</vt:lpstr>
      <vt:lpstr>Træningsdage</vt:lpstr>
      <vt:lpstr>Asstistance Exercises</vt:lpstr>
      <vt:lpstr>Waves</vt:lpstr>
      <vt:lpstr>531-programmet</vt:lpstr>
      <vt:lpstr>Opvarmning</vt:lpstr>
      <vt:lpstr>Strip down</vt:lpstr>
      <vt:lpstr>Stigning</vt:lpstr>
      <vt:lpstr>Plateau</vt:lpstr>
      <vt:lpstr>Settings</vt:lpstr>
      <vt:lpstr>Afrunding</vt:lpstr>
      <vt:lpstr>Bænkpres</vt:lpstr>
      <vt:lpstr>dag_1</vt:lpstr>
      <vt:lpstr>dag_2</vt:lpstr>
      <vt:lpstr>dag_3</vt:lpstr>
      <vt:lpstr>dag_4</vt:lpstr>
      <vt:lpstr>Dødløft</vt:lpstr>
      <vt:lpstr>OHP</vt:lpstr>
      <vt:lpstr>Reps</vt:lpstr>
      <vt:lpstr>Reps_alt</vt:lpstr>
      <vt:lpstr>Squat</vt:lpstr>
      <vt:lpstr>Sæt</vt:lpstr>
      <vt:lpstr>Sæt_alt</vt:lpstr>
      <vt:lpstr>'531-programmet'!Udskriftsområde</vt:lpstr>
      <vt:lpstr>uge1pct1A</vt:lpstr>
      <vt:lpstr>uge1pct2A</vt:lpstr>
      <vt:lpstr>uge1pct3A</vt:lpstr>
      <vt:lpstr>Wave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Biograf med dem</dc:creator>
  <cp:lastModifiedBy>Biograf med dem</cp:lastModifiedBy>
  <cp:lastPrinted>2014-03-03T16:38:03Z</cp:lastPrinted>
  <dcterms:created xsi:type="dcterms:W3CDTF">2014-02-22T19:39:08Z</dcterms:created>
  <dcterms:modified xsi:type="dcterms:W3CDTF">2014-03-03T17:04:16Z</dcterms:modified>
</cp:coreProperties>
</file>